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ElibrazO\Desktop\"/>
    </mc:Choice>
  </mc:AlternateContent>
  <bookViews>
    <workbookView xWindow="0" yWindow="0" windowWidth="13995" windowHeight="5850"/>
  </bookViews>
  <sheets>
    <sheet name="MATRIZ POA, 2022" sheetId="6" r:id="rId1"/>
    <sheet name="Hoja1" sheetId="8" r:id="rId2"/>
  </sheets>
  <definedNames>
    <definedName name="_xlnm.Print_Area" localSheetId="0">'MATRIZ POA, 2022'!$A$1:$M$200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G17" i="6" l="1"/>
  <c r="J18" i="6"/>
  <c r="J19" i="6"/>
  <c r="G16" i="6"/>
  <c r="J16" i="6" l="1"/>
  <c r="J17" i="6"/>
  <c r="J20" i="6"/>
  <c r="J21" i="6"/>
  <c r="J22" i="6"/>
  <c r="G23" i="6"/>
  <c r="J23" i="6"/>
  <c r="G24" i="6"/>
  <c r="J24" i="6"/>
  <c r="M198" i="6" l="1"/>
  <c r="G197" i="6"/>
  <c r="J197" i="6"/>
  <c r="G195" i="6"/>
  <c r="G196" i="6"/>
  <c r="J195" i="6"/>
  <c r="J196" i="6"/>
  <c r="G194" i="6"/>
  <c r="G193" i="6"/>
  <c r="G192" i="6"/>
  <c r="J193" i="6"/>
  <c r="J194" i="6"/>
  <c r="J192" i="6"/>
  <c r="G191" i="6"/>
  <c r="G190" i="6"/>
  <c r="J191" i="6"/>
  <c r="J190" i="6"/>
  <c r="H69" i="6"/>
  <c r="J69" i="6" s="1"/>
  <c r="I70" i="6"/>
  <c r="I72" i="6"/>
  <c r="H75" i="6"/>
  <c r="J75" i="6" s="1"/>
  <c r="H76" i="6"/>
  <c r="J76" i="6" s="1"/>
  <c r="I77" i="6"/>
  <c r="I78" i="6"/>
  <c r="I79" i="6"/>
  <c r="I81" i="6"/>
  <c r="H68" i="6"/>
  <c r="J68" i="6" s="1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4" i="8"/>
  <c r="H79" i="6"/>
  <c r="J79" i="6" s="1"/>
  <c r="I76" i="6"/>
  <c r="G102" i="6"/>
  <c r="J102" i="6"/>
  <c r="G95" i="6"/>
  <c r="G94" i="6"/>
  <c r="G93" i="6"/>
  <c r="J93" i="6"/>
  <c r="J94" i="6"/>
  <c r="J95" i="6"/>
  <c r="J91" i="6"/>
  <c r="J90" i="6"/>
  <c r="J92" i="6"/>
  <c r="G84" i="6"/>
  <c r="J84" i="6"/>
  <c r="G66" i="6"/>
  <c r="J66" i="6"/>
  <c r="G65" i="6"/>
  <c r="J65" i="6"/>
  <c r="G62" i="6"/>
  <c r="G63" i="6"/>
  <c r="G64" i="6"/>
  <c r="J43" i="6"/>
  <c r="G43" i="6"/>
  <c r="J39" i="6"/>
  <c r="G39" i="6"/>
  <c r="G37" i="6"/>
  <c r="G36" i="6"/>
  <c r="G35" i="6"/>
  <c r="G34" i="6"/>
  <c r="J34" i="6"/>
  <c r="G33" i="6"/>
  <c r="G32" i="6"/>
  <c r="G31" i="6"/>
  <c r="J37" i="6"/>
  <c r="J32" i="6"/>
  <c r="J33" i="6"/>
  <c r="G30" i="6"/>
  <c r="J30" i="6" s="1"/>
  <c r="G29" i="6"/>
  <c r="G28" i="6"/>
  <c r="J29" i="6"/>
  <c r="J28" i="6"/>
  <c r="G25" i="6"/>
  <c r="J25" i="6"/>
  <c r="G26" i="6"/>
  <c r="J26" i="6"/>
  <c r="G150" i="6"/>
  <c r="J150" i="6"/>
  <c r="G151" i="6"/>
  <c r="J151" i="6"/>
  <c r="G152" i="6"/>
  <c r="J152" i="6"/>
  <c r="G153" i="6"/>
  <c r="J153" i="6"/>
  <c r="G154" i="6"/>
  <c r="J154" i="6"/>
  <c r="G155" i="6"/>
  <c r="J155" i="6"/>
  <c r="G156" i="6"/>
  <c r="J156" i="6"/>
  <c r="G157" i="6"/>
  <c r="J157" i="6"/>
  <c r="G158" i="6"/>
  <c r="J158" i="6"/>
  <c r="G159" i="6"/>
  <c r="J159" i="6"/>
  <c r="G160" i="6"/>
  <c r="J160" i="6"/>
  <c r="G161" i="6"/>
  <c r="J161" i="6"/>
  <c r="G162" i="6"/>
  <c r="J162" i="6"/>
  <c r="G163" i="6"/>
  <c r="J163" i="6"/>
  <c r="G164" i="6"/>
  <c r="J164" i="6"/>
  <c r="G165" i="6"/>
  <c r="J165" i="6"/>
  <c r="G166" i="6"/>
  <c r="J166" i="6"/>
  <c r="G167" i="6"/>
  <c r="J167" i="6"/>
  <c r="G168" i="6"/>
  <c r="J168" i="6"/>
  <c r="G169" i="6"/>
  <c r="J169" i="6"/>
  <c r="G170" i="6"/>
  <c r="J170" i="6"/>
  <c r="G171" i="6"/>
  <c r="J171" i="6"/>
  <c r="G172" i="6"/>
  <c r="J172" i="6"/>
  <c r="G173" i="6"/>
  <c r="J173" i="6"/>
  <c r="G174" i="6"/>
  <c r="J174" i="6"/>
  <c r="G175" i="6"/>
  <c r="J175" i="6"/>
  <c r="G176" i="6"/>
  <c r="J176" i="6"/>
  <c r="G177" i="6"/>
  <c r="J177" i="6"/>
  <c r="G178" i="6"/>
  <c r="J178" i="6"/>
  <c r="G179" i="6"/>
  <c r="J179" i="6"/>
  <c r="G180" i="6"/>
  <c r="J180" i="6"/>
  <c r="G181" i="6"/>
  <c r="J181" i="6"/>
  <c r="G183" i="6"/>
  <c r="J183" i="6"/>
  <c r="G184" i="6"/>
  <c r="J184" i="6"/>
  <c r="G185" i="6"/>
  <c r="J185" i="6"/>
  <c r="G186" i="6"/>
  <c r="J186" i="6"/>
  <c r="G187" i="6"/>
  <c r="J187" i="6"/>
  <c r="G188" i="6"/>
  <c r="J188" i="6"/>
  <c r="J148" i="6"/>
  <c r="G148" i="6"/>
  <c r="J147" i="6"/>
  <c r="G147" i="6"/>
  <c r="J146" i="6"/>
  <c r="G146" i="6"/>
  <c r="J145" i="6"/>
  <c r="G145" i="6"/>
  <c r="J144" i="6"/>
  <c r="G144" i="6"/>
  <c r="J143" i="6"/>
  <c r="J142" i="6"/>
  <c r="G142" i="6"/>
  <c r="J141" i="6"/>
  <c r="G141" i="6"/>
  <c r="J140" i="6"/>
  <c r="G140" i="6"/>
  <c r="J139" i="6"/>
  <c r="G139" i="6"/>
  <c r="J138" i="6"/>
  <c r="G138" i="6"/>
  <c r="J137" i="6"/>
  <c r="G137" i="6"/>
  <c r="J136" i="6"/>
  <c r="G136" i="6"/>
  <c r="J135" i="6"/>
  <c r="G135" i="6"/>
  <c r="J134" i="6"/>
  <c r="G134" i="6"/>
  <c r="J133" i="6"/>
  <c r="G133" i="6"/>
  <c r="J132" i="6"/>
  <c r="G132" i="6"/>
  <c r="J131" i="6"/>
  <c r="G131" i="6"/>
  <c r="J130" i="6"/>
  <c r="G130" i="6"/>
  <c r="J128" i="6"/>
  <c r="G128" i="6"/>
  <c r="J127" i="6"/>
  <c r="G127" i="6"/>
  <c r="J126" i="6"/>
  <c r="G126" i="6"/>
  <c r="J125" i="6"/>
  <c r="G125" i="6"/>
  <c r="J124" i="6"/>
  <c r="G124" i="6"/>
  <c r="J123" i="6"/>
  <c r="G123" i="6"/>
  <c r="J122" i="6"/>
  <c r="G122" i="6"/>
  <c r="J121" i="6"/>
  <c r="G121" i="6"/>
  <c r="J120" i="6"/>
  <c r="G120" i="6"/>
  <c r="J119" i="6"/>
  <c r="G119" i="6"/>
  <c r="J118" i="6"/>
  <c r="G118" i="6"/>
  <c r="J117" i="6"/>
  <c r="G117" i="6"/>
  <c r="J116" i="6"/>
  <c r="G116" i="6"/>
  <c r="J115" i="6"/>
  <c r="G115" i="6"/>
  <c r="J114" i="6"/>
  <c r="G114" i="6"/>
  <c r="J113" i="6"/>
  <c r="G113" i="6"/>
  <c r="J112" i="6"/>
  <c r="G112" i="6"/>
  <c r="J111" i="6"/>
  <c r="G111" i="6"/>
  <c r="J110" i="6"/>
  <c r="G110" i="6"/>
  <c r="J109" i="6"/>
  <c r="G109" i="6"/>
  <c r="J108" i="6"/>
  <c r="G108" i="6"/>
  <c r="J107" i="6"/>
  <c r="G107" i="6"/>
  <c r="J106" i="6"/>
  <c r="G106" i="6"/>
  <c r="J105" i="6"/>
  <c r="G105" i="6"/>
  <c r="J104" i="6"/>
  <c r="G104" i="6"/>
  <c r="J101" i="6"/>
  <c r="G101" i="6"/>
  <c r="J100" i="6"/>
  <c r="G100" i="6"/>
  <c r="J99" i="6"/>
  <c r="G99" i="6"/>
  <c r="J98" i="6"/>
  <c r="G98" i="6"/>
  <c r="J97" i="6"/>
  <c r="G97" i="6"/>
  <c r="G92" i="6"/>
  <c r="G91" i="6"/>
  <c r="G90" i="6"/>
  <c r="J89" i="6"/>
  <c r="G89" i="6"/>
  <c r="J88" i="6"/>
  <c r="G88" i="6"/>
  <c r="J87" i="6"/>
  <c r="G87" i="6"/>
  <c r="J86" i="6"/>
  <c r="G86" i="6"/>
  <c r="J85" i="6"/>
  <c r="G85" i="6"/>
  <c r="J83" i="6"/>
  <c r="G83" i="6"/>
  <c r="J61" i="6"/>
  <c r="G61" i="6"/>
  <c r="J60" i="6"/>
  <c r="G60" i="6"/>
  <c r="J59" i="6"/>
  <c r="G59" i="6"/>
  <c r="J31" i="6"/>
  <c r="J35" i="6"/>
  <c r="J36" i="6"/>
  <c r="G38" i="6"/>
  <c r="J38" i="6"/>
  <c r="G40" i="6"/>
  <c r="J40" i="6"/>
  <c r="G41" i="6"/>
  <c r="J41" i="6"/>
  <c r="G42" i="6"/>
  <c r="J42" i="6"/>
  <c r="G44" i="6"/>
  <c r="J44" i="6"/>
  <c r="G45" i="6"/>
  <c r="J45" i="6"/>
  <c r="G46" i="6"/>
  <c r="J46" i="6"/>
  <c r="G47" i="6"/>
  <c r="J47" i="6"/>
  <c r="G48" i="6"/>
  <c r="J48" i="6"/>
  <c r="G49" i="6"/>
  <c r="J49" i="6"/>
  <c r="G50" i="6"/>
  <c r="J50" i="6"/>
  <c r="G51" i="6"/>
  <c r="J51" i="6"/>
  <c r="G53" i="6"/>
  <c r="J53" i="6"/>
  <c r="G54" i="6"/>
  <c r="J54" i="6"/>
  <c r="G55" i="6"/>
  <c r="J55" i="6"/>
  <c r="G56" i="6"/>
  <c r="J56" i="6"/>
  <c r="G57" i="6"/>
  <c r="J57" i="6"/>
  <c r="H70" i="6" l="1"/>
  <c r="I68" i="6"/>
  <c r="I75" i="6"/>
  <c r="H78" i="6"/>
  <c r="H81" i="6"/>
  <c r="J81" i="6" s="1"/>
  <c r="I69" i="6"/>
  <c r="H77" i="6"/>
  <c r="J77" i="6" s="1"/>
  <c r="H72" i="6"/>
</calcChain>
</file>

<file path=xl/comments1.xml><?xml version="1.0" encoding="utf-8"?>
<comments xmlns="http://purl.oclc.org/ooxml/spreadsheetml/main" xmlns:xdr="http://purl.oclc.org/ooxml/drawingml/spreadsheetDrawing" xmlns:v="urn:schemas-microsoft-com:vml">
  <authors>
    <author>Xiomara Lluberes</author>
  </authors>
  <commentList>
    <comment ref="B93" authorId="0" shapeId="1025">
      <text>
        <r>
          <rPr>
            <b/>
            <sz val="9"/>
            <color indexed="81"/>
            <rFont val="Tahoma"/>
            <family val="2"/>
          </rPr>
          <t>Xiomara Lluberes:</t>
        </r>
        <r>
          <rPr>
            <sz val="9"/>
            <color indexed="81"/>
            <rFont val="Tahoma"/>
            <family val="2"/>
          </rPr>
          <t xml:space="preserve">
Este componente pasa a Fiscalización y Legal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152400</xdr:colOff>
                <xdr:row>86</xdr:row>
                <xdr:rowOff>0</xdr:rowOff>
              </from>
              <to>
                <xdr:col>2</xdr:col>
                <xdr:colOff>1514475</xdr:colOff>
                <xdr:row>96</xdr:row>
                <xdr:rowOff>161925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<sst xmlns="http://purl.oclc.org/ooxml/spreadsheetml/main" count="529" uniqueCount="401">
  <si>
    <t xml:space="preserve">Producto </t>
  </si>
  <si>
    <t>Indicador</t>
  </si>
  <si>
    <t xml:space="preserve">Beneficiarios  </t>
  </si>
  <si>
    <t>Resultados Esperados</t>
  </si>
  <si>
    <t>Unidad de Medida</t>
  </si>
  <si>
    <t>Hombres</t>
  </si>
  <si>
    <t>Mujeres</t>
  </si>
  <si>
    <t>Total Ben.</t>
  </si>
  <si>
    <t>1er.Trim.</t>
  </si>
  <si>
    <t xml:space="preserve">Medios de Verificación </t>
  </si>
  <si>
    <t>Total Meta Física</t>
  </si>
  <si>
    <t>Metas Programadas 2022</t>
  </si>
  <si>
    <t>Motivación de sectores producctivos para la incursión en el cooperativismo.</t>
  </si>
  <si>
    <t>Departamento de Comunicaciones</t>
  </si>
  <si>
    <t>Convocatoria</t>
  </si>
  <si>
    <t>Visitas</t>
  </si>
  <si>
    <t xml:space="preserve">Visitas                  </t>
  </si>
  <si>
    <t>Cantidad de cooperativas estatales incorporadas y/o asesoradas.</t>
  </si>
  <si>
    <t>Listado, foto, video e informe</t>
  </si>
  <si>
    <t>Incorporación de nuevas coopearativas Estatales para el fortalecimiento de la política social y solidaria.</t>
  </si>
  <si>
    <t>Cantidad de asambleas constitutivas de cooperativas</t>
  </si>
  <si>
    <t>Seguimiento al 70% de las Cooperativas Incorporadas</t>
  </si>
  <si>
    <t>Cantidad de procesos realizados</t>
  </si>
  <si>
    <t>Monitoreo de las cooperativas incorporadas para su estabilidad.</t>
  </si>
  <si>
    <t>Sensibilizaciones</t>
  </si>
  <si>
    <t xml:space="preserve">Reuniones                 </t>
  </si>
  <si>
    <t>Jornada</t>
  </si>
  <si>
    <t>Solicitudes</t>
  </si>
  <si>
    <t>Listado, foto, video y informe</t>
  </si>
  <si>
    <t>Listado, Informe, Foto de solicitud y repuesta</t>
  </si>
  <si>
    <t>Asambleas</t>
  </si>
  <si>
    <t>Listado, Acta de Asamblea, Foto, formulario de inscripción, nómina de socios, informe comité gestor</t>
  </si>
  <si>
    <t>Oficio de solicutd, copia de documentos emisión de certificación contable</t>
  </si>
  <si>
    <t>Estudios viabilidad</t>
  </si>
  <si>
    <t>Solicitud via OFV</t>
  </si>
  <si>
    <t>Oficio de solicitud, original documentos requeridos</t>
  </si>
  <si>
    <t xml:space="preserve">Informes   </t>
  </si>
  <si>
    <t xml:space="preserve">Reuniones                                                                 </t>
  </si>
  <si>
    <t xml:space="preserve"> Solicitudes</t>
  </si>
  <si>
    <t>Listado, informe, foto y formulario de visita</t>
  </si>
  <si>
    <t>Informe, balanza de comprobación</t>
  </si>
  <si>
    <t>Informe, estados financieros auditados y carta de gerencia</t>
  </si>
  <si>
    <t>Listado, Acta de Asamblea, Foto y video</t>
  </si>
  <si>
    <t>Oficio de solicitud, original de documentos requeridos y copia acta anterior</t>
  </si>
  <si>
    <t>Reuniones</t>
  </si>
  <si>
    <t>Oficio de solicitud, informe, foto, acta de reunión, plan de trabajo</t>
  </si>
  <si>
    <t>Levantamientos</t>
  </si>
  <si>
    <t>Cantidad de cooperativas reactivadas</t>
  </si>
  <si>
    <t>Listado, informe y foto</t>
  </si>
  <si>
    <t>Reactivación de coopeativas que han entrado en procesos legales.</t>
  </si>
  <si>
    <t>Informe</t>
  </si>
  <si>
    <t>Asamblea</t>
  </si>
  <si>
    <t>Cantidad de Cooperativas Intervenidas y/o proceso acompañamiento</t>
  </si>
  <si>
    <t>Cooperativa en Proceso de Liquidación</t>
  </si>
  <si>
    <t>Reunión Consejo</t>
  </si>
  <si>
    <t>Subasta</t>
  </si>
  <si>
    <t>Cantidad de Cooperativas Liquidadas</t>
  </si>
  <si>
    <t>Dirección de Fomento y Desarrollo</t>
  </si>
  <si>
    <t>Realizar sensibilizaciones sobre Fomento Cooperativo</t>
  </si>
  <si>
    <t>Estados Financieros</t>
  </si>
  <si>
    <t>Asambleas Anual</t>
  </si>
  <si>
    <t>Transformación Digital</t>
  </si>
  <si>
    <t>Procesos</t>
  </si>
  <si>
    <t>Cantidad de sistemas implementados</t>
  </si>
  <si>
    <t>Órden compra, autorizaciones, fotos, informe</t>
  </si>
  <si>
    <t>Coordinación</t>
  </si>
  <si>
    <t>Informes, documentos, ordenes de compra, cotizaciones, autorizaciones</t>
  </si>
  <si>
    <t>Coordinación de Actividades</t>
  </si>
  <si>
    <t xml:space="preserve">Cantidad de actividades coordinadas en  Departamentos </t>
  </si>
  <si>
    <t>Requerimientos, ordenes de compra, cotizaciones, autorizaciones, estados financieros</t>
  </si>
  <si>
    <t>Colocación de sistemas implementados</t>
  </si>
  <si>
    <t>Supervisión y control</t>
  </si>
  <si>
    <t>Seguimiento</t>
  </si>
  <si>
    <t>Informenes, documentos</t>
  </si>
  <si>
    <t>Acuerdos</t>
  </si>
  <si>
    <t>Acuerdos firmados</t>
  </si>
  <si>
    <t>Control de las actividades de los departamentos y Acueerdos firmados</t>
  </si>
  <si>
    <t xml:space="preserve">Acuerdos y programas </t>
  </si>
  <si>
    <t>Adecuación de la infraestructura física</t>
  </si>
  <si>
    <t>Supervisión</t>
  </si>
  <si>
    <t>Informe almacén</t>
  </si>
  <si>
    <t>Veririficación de planos</t>
  </si>
  <si>
    <t>Visíta e informe del Dept. de Bienes</t>
  </si>
  <si>
    <t>Mantenimiento</t>
  </si>
  <si>
    <t>Informes, documentos, planos, cotizaciones, ordenes de compra</t>
  </si>
  <si>
    <t>Estructura Física remozada</t>
  </si>
  <si>
    <t>Informe detallado de almacén</t>
  </si>
  <si>
    <t>Planos e informe de levantamiento</t>
  </si>
  <si>
    <t>Informe y levantamiento</t>
  </si>
  <si>
    <t>Coordinación y monitoreo de Tranportación</t>
  </si>
  <si>
    <t>Proceso</t>
  </si>
  <si>
    <t xml:space="preserve">Proceso </t>
  </si>
  <si>
    <t>Monitoreo</t>
  </si>
  <si>
    <t>Adquirir vehiculos para mejorar flotilla vehicular</t>
  </si>
  <si>
    <t>Realizar Logistica para visitas de trabajo</t>
  </si>
  <si>
    <t>Solicitudes de vehículos</t>
  </si>
  <si>
    <t>Formulario</t>
  </si>
  <si>
    <t>Informes, documentos</t>
  </si>
  <si>
    <t>Flotilla de Vehículo condicionada</t>
  </si>
  <si>
    <t>Control de servicios básicos</t>
  </si>
  <si>
    <t>Cantidad de Unidades Departamentales evaludas</t>
  </si>
  <si>
    <t>Pagos</t>
  </si>
  <si>
    <t>Facturas, solicitudes</t>
  </si>
  <si>
    <t>Departamentos Evaluados</t>
  </si>
  <si>
    <t>Solcitud de pago, facturas</t>
  </si>
  <si>
    <t>Ordenes de compra</t>
  </si>
  <si>
    <t>Compras y Contrataciones</t>
  </si>
  <si>
    <t>Cantidad de procesos licitados, convocados a ofertar</t>
  </si>
  <si>
    <t xml:space="preserve">Solicitud </t>
  </si>
  <si>
    <t>Licitación</t>
  </si>
  <si>
    <t>Licitación y ofertas aprobadas</t>
  </si>
  <si>
    <t>Dirrección Administrativa</t>
  </si>
  <si>
    <t>Informes</t>
  </si>
  <si>
    <t>Dirección Asistencia Técnica</t>
  </si>
  <si>
    <t>Comunicación interna</t>
  </si>
  <si>
    <t>Informes, fotos, documentos financieros de las cooperativas</t>
  </si>
  <si>
    <t>Instalación y creación de sistema contable en cada cooperativa incorporada.</t>
  </si>
  <si>
    <t>Aumento de la eficiencia en la transparencia cooperativista.</t>
  </si>
  <si>
    <t>Apoyar a las Cooperativas en Acompañamientos y/o Fideicomiso.</t>
  </si>
  <si>
    <t>Cantidad de cooperativas acompañadas</t>
  </si>
  <si>
    <t>Asistencia al usurio sobre proceso de incorporación de cooperativas</t>
  </si>
  <si>
    <t>Cantidad de usuarios que recibieron asistencia para el proceso de incorporación</t>
  </si>
  <si>
    <t>Asistencia</t>
  </si>
  <si>
    <t>Lista de usurios, brochure, informe</t>
  </si>
  <si>
    <t>Usuarios capacitados y con domio sobre la incorporación de las cooperativas</t>
  </si>
  <si>
    <t>Taller orientación sobre cooperativismo al usuario externo, sobre filosofia, historia y la naturaleza del cooperativismo.</t>
  </si>
  <si>
    <t>Cantidad de talleres impartidos</t>
  </si>
  <si>
    <t>Talleres</t>
  </si>
  <si>
    <t>Ordenes de compra, oficio de aprobación</t>
  </si>
  <si>
    <t>Miembros de las cooperativas capacitados</t>
  </si>
  <si>
    <t>Lista de asistencia, PPT de material didácticos, minutas, fotos y órdenes de compra</t>
  </si>
  <si>
    <t>Cantidad de charlas impartidas</t>
  </si>
  <si>
    <t>Oficio y coordinación a través de correo electrónico</t>
  </si>
  <si>
    <t xml:space="preserve">Incremento de incorporación de cooperativas </t>
  </si>
  <si>
    <t>Cantidad de grupos cooperativos sensibilizados en Fomento Cooperativo</t>
  </si>
  <si>
    <t>Charlas</t>
  </si>
  <si>
    <t>Brochure, material didáctico, fotos, lista de asitencia</t>
  </si>
  <si>
    <t>Dirección de Fiscalización</t>
  </si>
  <si>
    <t>Revisión y Control</t>
  </si>
  <si>
    <t>Cantidad de Estados Financieros revisados y validados</t>
  </si>
  <si>
    <t>Programación</t>
  </si>
  <si>
    <t>Oficio de remisión estados financieros</t>
  </si>
  <si>
    <t>Validación de los estados financieros de las cooperativas para su operatividad.</t>
  </si>
  <si>
    <t>Orden de trabajo</t>
  </si>
  <si>
    <t>Fiscalización e Inspección</t>
  </si>
  <si>
    <t>Cantidad Cooperativas Fiscalizadas e inpeccionadas</t>
  </si>
  <si>
    <t>Fiscalización e inspección</t>
  </si>
  <si>
    <t>Solicitud viático y transporte</t>
  </si>
  <si>
    <t>Auditorias de todas las cooperativas activas.</t>
  </si>
  <si>
    <t xml:space="preserve"> Requerimientos de la revisión e inspección estados financieros</t>
  </si>
  <si>
    <t>Informe, Fichas de control de visitas, formulario revisión</t>
  </si>
  <si>
    <t>Control de la fiscalización</t>
  </si>
  <si>
    <t>Recaudación de Reserva Educativa</t>
  </si>
  <si>
    <t>Revisión</t>
  </si>
  <si>
    <t>Certificación</t>
  </si>
  <si>
    <t>Oficio para el pago de la reserva educativa</t>
  </si>
  <si>
    <t>Garantía de recibimiento de los fondos de las reservas educativas que cada cooperativa tiene que pagar</t>
  </si>
  <si>
    <t>Cheque y Recibo</t>
  </si>
  <si>
    <t>Certificación y carta de compromiso</t>
  </si>
  <si>
    <t>Dirección de Recursos Humanos</t>
  </si>
  <si>
    <t>Fortalecimiento Institucional en materia de capacitaciones a los colaboradores</t>
  </si>
  <si>
    <t>Cantidad de procesos para la capacitación y fortalecimiento de los colaboradores</t>
  </si>
  <si>
    <t>Reproducción de material</t>
  </si>
  <si>
    <t>Talleres de socialización</t>
  </si>
  <si>
    <t>Uniformes</t>
  </si>
  <si>
    <t>Folletos, solicitud aprobada, fotos</t>
  </si>
  <si>
    <t>Colaboradores capacitados y fortalecidos</t>
  </si>
  <si>
    <t>Lista de asistencia, fotos, PPt</t>
  </si>
  <si>
    <t>Orden de compras, uniformes y lista de entrega</t>
  </si>
  <si>
    <t>Proceso de ajuste de la nómina conforme a los lineamientos de Ministerio de Administracion Pública (MAP) y la Contraloría General de la República</t>
  </si>
  <si>
    <t>Cantidad de ajustes a nómina de empleados  realizados</t>
  </si>
  <si>
    <t>Revisiones</t>
  </si>
  <si>
    <t>Perfil</t>
  </si>
  <si>
    <t xml:space="preserve">Revisión </t>
  </si>
  <si>
    <t>Nómina depurada</t>
  </si>
  <si>
    <t>Nómina ajustada acorde a los lineamientos del MAP</t>
  </si>
  <si>
    <t>Perfiles aprobados por el MAP, fotos, lista de asistencia a jornadas de trabajo</t>
  </si>
  <si>
    <t xml:space="preserve">Organigrama aprobado por el MAP, fotos, lista de asistencia, minuta </t>
  </si>
  <si>
    <t xml:space="preserve">Escala salarial aprobada por el MAP, fotos, lista de asistencia, minuta </t>
  </si>
  <si>
    <t xml:space="preserve">Propuesta aprobada por el MAP, fotos, lista de asistencia, minuta </t>
  </si>
  <si>
    <t>Proceso de actualización de expedientes de los colaboradores para organización interna y auditoría de la Cámara de Cuentas</t>
  </si>
  <si>
    <t>Cantidad de expedientes actulizados</t>
  </si>
  <si>
    <t>Depuraciones</t>
  </si>
  <si>
    <t>Operación de puesta en marcha</t>
  </si>
  <si>
    <t>Proceso registro biométrico</t>
  </si>
  <si>
    <t>Fotos, comunicación interna, registro, expediente</t>
  </si>
  <si>
    <t>Expedientes saneados y actualizados</t>
  </si>
  <si>
    <t>Proceso de registro y control</t>
  </si>
  <si>
    <t>Registro de asistencia de colaboradores registrada y archivada</t>
  </si>
  <si>
    <t>Lista de registro de colaboradores</t>
  </si>
  <si>
    <t>Asistencia de los colaboradores registrada y controlada</t>
  </si>
  <si>
    <t>Reloj, lista asistencia, foto</t>
  </si>
  <si>
    <t>Evaluación de acuerdo de desempeño</t>
  </si>
  <si>
    <t>Cantidad de personal de la institución evaluado en base al desempeño</t>
  </si>
  <si>
    <t>Socialización</t>
  </si>
  <si>
    <t>Evaluación</t>
  </si>
  <si>
    <t>Formularios aprobados por el MAP</t>
  </si>
  <si>
    <t>Firma de acuerdo</t>
  </si>
  <si>
    <t>Documentos de revisión del acuerdo</t>
  </si>
  <si>
    <t>Acuerdos firmados y sellados por los encargados, oficio de remisión de acuerdos al MAP</t>
  </si>
  <si>
    <t>Empleados con evaluación del Desempeño aplicado</t>
  </si>
  <si>
    <t>Plan de mejora de Clima Organización y Laboral</t>
  </si>
  <si>
    <t>Semana de la Salud</t>
  </si>
  <si>
    <t>Fortalecimiento Talento Humano</t>
  </si>
  <si>
    <t>Programas de integración y motivación</t>
  </si>
  <si>
    <t>Planificación de los Recursos Humanos 2023</t>
  </si>
  <si>
    <t>Auditoría al área de Recursos Humanos</t>
  </si>
  <si>
    <t>Plan de Mejoras realizado</t>
  </si>
  <si>
    <t>Cantidad de actividades en beneficio de la salud de los colaboradores realizadas</t>
  </si>
  <si>
    <t xml:space="preserve">Cantidad de personas capacitadas </t>
  </si>
  <si>
    <t>Cantidad de colaboradores motivados en sus áreas de trabajo</t>
  </si>
  <si>
    <t>Cantidad de recursos humanos para la insltitución planificada</t>
  </si>
  <si>
    <t>Procesos de la Dirección de Recursos Humanos auditados</t>
  </si>
  <si>
    <t>Reunión</t>
  </si>
  <si>
    <t>Acto</t>
  </si>
  <si>
    <t>Operativo</t>
  </si>
  <si>
    <t>Plan</t>
  </si>
  <si>
    <t>Premiación</t>
  </si>
  <si>
    <t>Fiesta</t>
  </si>
  <si>
    <t>Actos</t>
  </si>
  <si>
    <t>Planificación</t>
  </si>
  <si>
    <t>Auditoría</t>
  </si>
  <si>
    <t>Lista de asistencia y Plan de Mejora</t>
  </si>
  <si>
    <t>Lista asistencia, fotos, brochure, Convocatoria</t>
  </si>
  <si>
    <t>Lista asistencia, fotos, brochure</t>
  </si>
  <si>
    <t>Plan elaborado y Lista asistencia</t>
  </si>
  <si>
    <t>Formulario de evaluación, Fotos de mural, certificado</t>
  </si>
  <si>
    <t>Fotos, lista asistencia, orden de compra de refrigerios, orden de compra de regalos</t>
  </si>
  <si>
    <t>Fotos, lista de asistencia, orden de compra de refrigerios, orden de compra de regalos</t>
  </si>
  <si>
    <t>Fotos, lista asistencia, Ordenes de compra de canastas, bonos, comida, regalos, musica, sillas, mesas</t>
  </si>
  <si>
    <t>Fotos, orden compras refrigerio, bizcocho, bebidas no alcoholicas</t>
  </si>
  <si>
    <t>Lista de planificación aprobada el MAP, Oficio de remisión al MAP</t>
  </si>
  <si>
    <t>Carta de gerencia producto de la auditoría</t>
  </si>
  <si>
    <t>Personal motivado, con interés, salud y capacitado</t>
  </si>
  <si>
    <t>Dirección Financiera</t>
  </si>
  <si>
    <t>Contabilidad</t>
  </si>
  <si>
    <t>Presupuesto</t>
  </si>
  <si>
    <t>Cantidad de activos fijos codificados</t>
  </si>
  <si>
    <t>Cantidad de bienes descargados</t>
  </si>
  <si>
    <t>Cantidad de traslado de activos</t>
  </si>
  <si>
    <t>Cantidad de inspecciones realizadas</t>
  </si>
  <si>
    <t>Cantidad de procesos ejecutados</t>
  </si>
  <si>
    <t>Cantidad de Procesos ejecutados</t>
  </si>
  <si>
    <t>Codificación</t>
  </si>
  <si>
    <t>Inventario</t>
  </si>
  <si>
    <t>Descargo</t>
  </si>
  <si>
    <t>Mudanza</t>
  </si>
  <si>
    <t>Inspecciones</t>
  </si>
  <si>
    <t>Libramientos</t>
  </si>
  <si>
    <t>Verificación</t>
  </si>
  <si>
    <t>Validación</t>
  </si>
  <si>
    <t>Formulación</t>
  </si>
  <si>
    <t>Modificaciones</t>
  </si>
  <si>
    <t>Ejecución</t>
  </si>
  <si>
    <t>Apropiación</t>
  </si>
  <si>
    <t>Ticket codificación</t>
  </si>
  <si>
    <t>Activos fijos codificados e inventariados</t>
  </si>
  <si>
    <t>Informe del inventario</t>
  </si>
  <si>
    <t>Cerficación de descargo</t>
  </si>
  <si>
    <t>Solicitud de viáticos</t>
  </si>
  <si>
    <t>Informe de visita</t>
  </si>
  <si>
    <t>Solicitud de libramiento</t>
  </si>
  <si>
    <t>Cheque</t>
  </si>
  <si>
    <t>Codificación del 80 % de los activos fijos de la instución</t>
  </si>
  <si>
    <t>Acentamiento en el libro para control y Firma del responsable</t>
  </si>
  <si>
    <t>Reporte del SIGEF</t>
  </si>
  <si>
    <t>Acentamiento en el libro para control y Firma del responsable y reporte del SIGEF</t>
  </si>
  <si>
    <t xml:space="preserve">procesos revisados, controlados y reportados al SIGEF  </t>
  </si>
  <si>
    <t>Certificación de cooperativas A/C y S/M, S/M y A/C en formación</t>
  </si>
  <si>
    <t>Cantidad de Certificaciones emitidas</t>
  </si>
  <si>
    <t>Base de datos del software</t>
  </si>
  <si>
    <t>Supervisiones In-Situ</t>
  </si>
  <si>
    <t>Cantidad de visitas realizadas</t>
  </si>
  <si>
    <t>Informes, ficha control de visitas, carta de ruta</t>
  </si>
  <si>
    <t>Informe, carta de acuse de recibo</t>
  </si>
  <si>
    <t>Cantidad de manuales revisados</t>
  </si>
  <si>
    <t>Carta de no objeción</t>
  </si>
  <si>
    <t>Seguimiento a los acuerdos</t>
  </si>
  <si>
    <t>Cantidad de cooperativas fruto de los acuerdos activos</t>
  </si>
  <si>
    <t>Formación</t>
  </si>
  <si>
    <t>Oficios y Correos</t>
  </si>
  <si>
    <t>Garantía del manejo transparente de las cooperativas.</t>
  </si>
  <si>
    <t>Informes y Fotos</t>
  </si>
  <si>
    <t>Cooperativas desarrolladas fruto de los acuerdos</t>
  </si>
  <si>
    <t>Formación de grupos y fotos</t>
  </si>
  <si>
    <t>Comité Gestor y fotos</t>
  </si>
  <si>
    <t>Decreto de incorporación</t>
  </si>
  <si>
    <t>Cantidad de grupos captados</t>
  </si>
  <si>
    <t>Identificación</t>
  </si>
  <si>
    <t>Lista de asistencia, fotos</t>
  </si>
  <si>
    <t>Comité Gestor y Fotos</t>
  </si>
  <si>
    <t>Motivación de sectores productivos para la incursión en el cooperativismo.</t>
  </si>
  <si>
    <t>Area</t>
  </si>
  <si>
    <t>Listado, foto, video e informe Foto de solicitud y repuesta    Acta de Asamblea, formulario de inscripción, nómina de socios, Informe Comité Gestor, Original documentos requeridos Solicitud via OFV</t>
  </si>
  <si>
    <t>Capacitación</t>
  </si>
  <si>
    <t>Incorporación de cooperativas mediante de acuerdos</t>
  </si>
  <si>
    <t>Decreto de incorporacion</t>
  </si>
  <si>
    <t>Promoción de Grupos Cooperativos</t>
  </si>
  <si>
    <t>Cantidad de nuevos grupos cooperativos alcanzados de todas las tipologías</t>
  </si>
  <si>
    <t>Listado de asistencia, fotos, informe</t>
  </si>
  <si>
    <t>Incorporación y seguimiento de cooperativas de empleados estatales y de participación gurbernamental</t>
  </si>
  <si>
    <t xml:space="preserve">Incorporación nuevas Cooperativas </t>
  </si>
  <si>
    <t xml:space="preserve">Asambleas extraordinaria </t>
  </si>
  <si>
    <t>Asambleas Reestructurativa</t>
  </si>
  <si>
    <t>Proceso reactivación cooperativas Inactivas</t>
  </si>
  <si>
    <t>Proceso de acompañamiento correctivo a cooperativas</t>
  </si>
  <si>
    <t>Dar a conocer a los Centros Regionales el plan de Fomento Cooperativo.</t>
  </si>
  <si>
    <t>Supervisar el sistemas contable y administrativo  del 50% de las cooperativas incorporadas y grupos cooperativos</t>
  </si>
  <si>
    <t>Educación Inicial</t>
  </si>
  <si>
    <t>Cantidad de grupos cooperativos capacitados</t>
  </si>
  <si>
    <t>Cantidad de cooperativas capacitadas</t>
  </si>
  <si>
    <t>Coodinación</t>
  </si>
  <si>
    <t>Cantidad de sistemas contables de Cooperativas  y grupos cooperativos supervisados</t>
  </si>
  <si>
    <t>Oficio de asinación emitido por Presidencia Idecoop</t>
  </si>
  <si>
    <t>Datos preliminaes levantados en el acompañamiento</t>
  </si>
  <si>
    <t>Informe final</t>
  </si>
  <si>
    <t>Cooperativas y Grupos capacitados en materia de cooperativismio</t>
  </si>
  <si>
    <t>Lista de control</t>
  </si>
  <si>
    <t xml:space="preserve">Cantidad de cooperativas certificadas por cumplmiento de Reserva Educativa </t>
  </si>
  <si>
    <t xml:space="preserve">Cooperativas sin funcionamiento liquidadas </t>
  </si>
  <si>
    <t>Análisis Exta situ</t>
  </si>
  <si>
    <t>Inducción sobre Prevención de Riesgo y Lavado de Activos</t>
  </si>
  <si>
    <t>Unidad Programas y Proyectos Especiales</t>
  </si>
  <si>
    <t>Departamento de Fomento Cooperativo</t>
  </si>
  <si>
    <t>Departamento de Educación</t>
  </si>
  <si>
    <t>Educación Contínua</t>
  </si>
  <si>
    <t>Capacitación educativa de las cooperativas en formación</t>
  </si>
  <si>
    <t>Cantidad de cooperativas en formación educadas</t>
  </si>
  <si>
    <t>Talleres educativos</t>
  </si>
  <si>
    <t>Certificaciones</t>
  </si>
  <si>
    <t>Supevisión de la gestión educativa de las comisiones de educación del  de  cooperativas activas</t>
  </si>
  <si>
    <t>Cantidad de comisiones educativas supervisadas</t>
  </si>
  <si>
    <t>Notificación</t>
  </si>
  <si>
    <t>Trámite</t>
  </si>
  <si>
    <t>Capacitación a las Comisiones Educativas de las cooperativas activas</t>
  </si>
  <si>
    <t>Cantidad de comisiones educativas capacitadas</t>
  </si>
  <si>
    <t>Desarrollo de programas de capacitación a  cooperativas fruto de acuerdos interinstitucionales, con Conadis, Programa Coopera Banreservas, IAD, FEDA, Bagricola, MEPyD, PROSOLI, Comisión de Campesinos</t>
  </si>
  <si>
    <t>Cantidad de cooperativas incorporadas mediante a acuerdos capacitadas</t>
  </si>
  <si>
    <t>Certificaciones entregadas</t>
  </si>
  <si>
    <t>Programa de Educación Ambiental</t>
  </si>
  <si>
    <t>Cantidad de cooperativas educadas en temas de ambientales</t>
  </si>
  <si>
    <t>Convatorias</t>
  </si>
  <si>
    <t>Conferencias</t>
  </si>
  <si>
    <t>Llamadas, mensajes por correo electrónico y WhatsApp</t>
  </si>
  <si>
    <t>Listado de participantes, informes, fotos, videos, material eductivo</t>
  </si>
  <si>
    <t>Certificado</t>
  </si>
  <si>
    <t>Llamadas telefónicas, correo electrónicos, formulario de inscripción de comisiones educativas</t>
  </si>
  <si>
    <t>Visto bueno o reporte para remitir a Fiscalización</t>
  </si>
  <si>
    <t xml:space="preserve">Llamadas telefónicas, correo electrónicos, </t>
  </si>
  <si>
    <t>Brochure, PPT, Lista de asistencia, fotos</t>
  </si>
  <si>
    <t>Lista de asistencia, fotos y acuerdos</t>
  </si>
  <si>
    <t>Listado de participantes, informes, fotos, PPT</t>
  </si>
  <si>
    <t>Correos electrónicos, llamadas telefónicas y WhatsApp</t>
  </si>
  <si>
    <t>Listado de participantes, informes, fotos</t>
  </si>
  <si>
    <r>
      <t>Cantidad de Mt.</t>
    </r>
    <r>
      <rPr>
        <vertAlign val="superscript"/>
        <sz val="10"/>
        <rFont val="Calibri Light"/>
        <family val="2"/>
      </rPr>
      <t>2</t>
    </r>
    <r>
      <rPr>
        <sz val="10"/>
        <rFont val="Calibri Light"/>
        <family val="2"/>
      </rPr>
      <t xml:space="preserve">  remodelados en la Sede Central y Centros Regionales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</si>
  <si>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</si>
  <si>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</si>
  <si>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</si>
  <si>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</si>
  <si>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</si>
  <si>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</si>
  <si>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</si>
  <si>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</si>
  <si>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</si>
  <si>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</si>
  <si>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</si>
  <si>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</si>
  <si>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Sensibilización sobre los principios basicos y filosóficos del cooperativismo</t>
  </si>
  <si>
    <t>Las cooperativas activas cumplan con los programas  educación</t>
  </si>
  <si>
    <t>Cumplimiento de la ley 127/64</t>
  </si>
  <si>
    <t>Estructuración sólida en materia de educación de cooperativas fruto de acuerdos</t>
  </si>
  <si>
    <t>Sensibilización sobre el cuadado del medio ambiente en la operación de las cooperativas, sin importar la tipología</t>
  </si>
  <si>
    <r>
      <t xml:space="preserve">Institución: </t>
    </r>
    <r>
      <rPr>
        <sz val="14"/>
        <color indexed="8"/>
        <rFont val="Calibri Light"/>
        <family val="2"/>
      </rPr>
      <t xml:space="preserve"> Instituto de Desarrollo y Crédito Cooperativo (IDECOOP)</t>
    </r>
  </si>
  <si>
    <r>
      <t>Ejes Estratégicos:</t>
    </r>
    <r>
      <rPr>
        <sz val="14"/>
        <color indexed="8"/>
        <rFont val="Calibri Light"/>
        <family val="2"/>
      </rPr>
      <t xml:space="preserve"> Fomento y Desarrollo Cooperativo; Fortalecimiento Institucional; Fortalecimiento del Marco Legal Institucional y Supervisión y Regulación del Sector</t>
    </r>
  </si>
  <si>
    <t>Dirección de Supervisión de Riesgos y PLAFT</t>
  </si>
  <si>
    <t>Departamento de Acuerdo Interinstitucionales</t>
  </si>
  <si>
    <t>Relacionar a la Institución con los principales Organismos Internacionales del Mundo Cooperativista</t>
  </si>
  <si>
    <t>Establecer acuerdos y relaciones con organismos e intituciones nacionales e internacionales que incidan en el desarrollo del IDECOOP y de las Cooperativas</t>
  </si>
  <si>
    <t>Gestionar reuniones con las Instituciones acordadas</t>
  </si>
  <si>
    <t>Realizar reuniones de seguimiento con areas de la institucion invocradas en procesos de firmas de acuerdos</t>
  </si>
  <si>
    <t>Cantidad de alianzas establecidas con organismos internacionales</t>
  </si>
  <si>
    <t>Cantidad de acuerdos establecidos y firmados</t>
  </si>
  <si>
    <t>Reuniones realizadas con las entidades con las que se ha firmado acuerdos</t>
  </si>
  <si>
    <t>Reuniones o jornadas de trabajo realizadas</t>
  </si>
  <si>
    <t xml:space="preserve">Reuniones  </t>
  </si>
  <si>
    <t>Actividad</t>
  </si>
  <si>
    <t>Convocatorias, correos, minutas de reuniones</t>
  </si>
  <si>
    <t>Fotos, Informes, PPT</t>
  </si>
  <si>
    <t>Acuerdo preliminar</t>
  </si>
  <si>
    <t>Firmas de acuerdo</t>
  </si>
  <si>
    <t>Tener acercamiento y alianzas con cada entidad nacionales e internacionales</t>
  </si>
  <si>
    <t>Lista de asistencia, fotos, minutas</t>
  </si>
  <si>
    <t>Documento del acuerdo preliminar</t>
  </si>
  <si>
    <t>Acuerdo firmado, fotos, minuta</t>
  </si>
  <si>
    <t>Acuerdos establecidos y firmados</t>
  </si>
  <si>
    <t>Reportes, Correos</t>
  </si>
  <si>
    <t>Fotos, Reportes, lista de asistencia, munuta</t>
  </si>
  <si>
    <t>Fotos, Reportes, Listado de Asistencia</t>
  </si>
  <si>
    <t>MATRÍZ RECOPILACIÓN DE INFORMACIÓN POA TRIMESTRAL, ENERO-MARZO 2022</t>
  </si>
  <si>
    <r>
      <t xml:space="preserve">Políticas Sectoriales Prioritarias a ejecutar en el 2022: </t>
    </r>
    <r>
      <rPr>
        <sz val="14"/>
        <color indexed="8"/>
        <rFont val="Calibri Light"/>
        <family val="2"/>
      </rPr>
      <t xml:space="preserve">Apoyar la población rural, el desarrollo agropecuario y pesquero </t>
    </r>
  </si>
  <si>
    <t>2do. Trim.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</si>
</sst>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vertAlign val="superscript"/>
      <sz val="10"/>
      <name val="Calibri Light"/>
      <family val="2"/>
    </font>
    <font>
      <sz val="14"/>
      <color indexed="8"/>
      <name val="Calibri Light"/>
      <family val="2"/>
    </font>
    <font>
      <b/>
      <sz val="14"/>
      <name val="Calibri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2"/>
      <scheme val="major"/>
    </font>
    <font>
      <sz val="11"/>
      <color theme="1"/>
      <name val="Cambria"/>
      <family val="1"/>
      <scheme val="major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b/>
      <sz val="14"/>
      <color theme="1"/>
      <name val="Calibri Light"/>
      <family val="2"/>
    </font>
    <font>
      <b/>
      <sz val="12"/>
      <color theme="0" tint="-0.14999847407452621"/>
      <name val="Calibri Light"/>
      <family val="2"/>
    </font>
    <font>
      <b/>
      <sz val="22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/>
      <bottom/>
      <diagonal/>
    </border>
    <border>
      <start/>
      <end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42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4" fillId="0" borderId="0" xfId="0" applyFont="1"/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vertical="top"/>
    </xf>
    <xf numFmtId="0" fontId="14" fillId="0" borderId="9" xfId="0" applyFont="1" applyBorder="1"/>
    <xf numFmtId="0" fontId="14" fillId="0" borderId="0" xfId="0" applyFont="1" applyBorder="1"/>
    <xf numFmtId="0" fontId="1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/>
    <xf numFmtId="3" fontId="4" fillId="0" borderId="1" xfId="0" applyNumberFormat="1" applyFont="1" applyBorder="1" applyAlignment="1">
      <alignment vertical="center" wrapText="1"/>
    </xf>
    <xf numFmtId="0" fontId="11" fillId="4" borderId="11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13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4" borderId="14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vertical="center"/>
    </xf>
    <xf numFmtId="0" fontId="11" fillId="4" borderId="8" xfId="0" applyFont="1" applyFill="1" applyBorder="1" applyAlignment="1">
      <alignment vertical="center"/>
    </xf>
    <xf numFmtId="44" fontId="15" fillId="0" borderId="0" xfId="0" applyNumberFormat="1" applyFont="1" applyBorder="1" applyAlignment="1">
      <alignment vertical="center"/>
    </xf>
    <xf numFmtId="0" fontId="16" fillId="2" borderId="1" xfId="0" applyFont="1" applyFill="1" applyBorder="1" applyAlignment="1">
      <alignment vertical="top"/>
    </xf>
    <xf numFmtId="0" fontId="15" fillId="2" borderId="8" xfId="0" applyFont="1" applyFill="1" applyBorder="1" applyAlignment="1">
      <alignment vertical="top"/>
    </xf>
    <xf numFmtId="0" fontId="15" fillId="2" borderId="15" xfId="0" applyFont="1" applyFill="1" applyBorder="1" applyAlignment="1">
      <alignment vertical="top"/>
    </xf>
    <xf numFmtId="3" fontId="4" fillId="0" borderId="9" xfId="0" applyNumberFormat="1" applyFont="1" applyBorder="1" applyAlignment="1">
      <alignment vertical="center" wrapText="1"/>
    </xf>
    <xf numFmtId="44" fontId="3" fillId="0" borderId="15" xfId="0" applyNumberFormat="1" applyFont="1" applyBorder="1" applyAlignment="1">
      <alignment vertical="center"/>
    </xf>
    <xf numFmtId="0" fontId="14" fillId="0" borderId="17" xfId="0" applyFont="1" applyBorder="1"/>
    <xf numFmtId="0" fontId="14" fillId="0" borderId="21" xfId="0" applyFont="1" applyBorder="1"/>
    <xf numFmtId="0" fontId="4" fillId="0" borderId="21" xfId="0" applyFont="1" applyBorder="1" applyAlignment="1">
      <alignment vertical="center" wrapText="1"/>
    </xf>
    <xf numFmtId="0" fontId="14" fillId="0" borderId="18" xfId="0" applyFont="1" applyBorder="1"/>
    <xf numFmtId="0" fontId="14" fillId="0" borderId="7" xfId="0" applyFont="1" applyBorder="1"/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8" fillId="2" borderId="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4" fontId="3" fillId="0" borderId="16" xfId="0" applyNumberFormat="1" applyFont="1" applyBorder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44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6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textRotation="90"/>
    </xf>
    <xf numFmtId="0" fontId="7" fillId="0" borderId="19" xfId="0" applyFont="1" applyFill="1" applyBorder="1" applyAlignment="1">
      <alignment horizontal="center" vertical="center" textRotation="90"/>
    </xf>
    <xf numFmtId="0" fontId="7" fillId="0" borderId="10" xfId="0" applyFont="1" applyFill="1" applyBorder="1" applyAlignment="1">
      <alignment horizontal="center" vertical="center" textRotation="90"/>
    </xf>
    <xf numFmtId="0" fontId="16" fillId="0" borderId="1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 textRotation="90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14" fillId="0" borderId="16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44" fontId="15" fillId="6" borderId="16" xfId="0" applyNumberFormat="1" applyFont="1" applyFill="1" applyBorder="1" applyAlignment="1">
      <alignment horizontal="center" vertical="center"/>
    </xf>
    <xf numFmtId="44" fontId="15" fillId="6" borderId="10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vertical="center" wrapText="1"/>
    </xf>
  </cellXfs>
  <cellStyles count="2">
    <cellStyle name="Millares 2" xfId="1"/>
    <cellStyle name="Normal" xfId="0" builtinId="0"/>
  </cellStyles>
  <dxfs count="0"/>
  <tableStyles count="1" defaultTableStyle="TableStyleMedium9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11</xdr:col>
      <xdr:colOff>0</xdr:colOff>
      <xdr:row>4</xdr:row>
      <xdr:rowOff>0</xdr:rowOff>
    </xdr:from>
    <xdr:to>
      <xdr:col>11</xdr:col>
      <xdr:colOff>304800</xdr:colOff>
      <xdr:row>5</xdr:row>
      <xdr:rowOff>142875</xdr:rowOff>
    </xdr:to>
    <xdr:sp macro="" textlink="">
      <xdr:nvSpPr>
        <xdr:cNvPr id="371359" name="AutoShape 7" descr="Inicio - Ministerio de Agricultura de la República Dominicana"/>
        <xdr:cNvSpPr>
          <a:spLocks noChangeAspect="1" noChangeArrowheads="1"/>
        </xdr:cNvSpPr>
      </xdr:nvSpPr>
      <xdr:spPr bwMode="auto">
        <a:xfrm>
          <a:off x="17135475" y="647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142875</xdr:rowOff>
    </xdr:to>
    <xdr:sp macro="" textlink="">
      <xdr:nvSpPr>
        <xdr:cNvPr id="371360" name="AutoShape 9" descr="Inicio - Ministerio de Agricultura de la República Dominicana"/>
        <xdr:cNvSpPr>
          <a:spLocks noChangeAspect="1" noChangeArrowheads="1"/>
        </xdr:cNvSpPr>
      </xdr:nvSpPr>
      <xdr:spPr bwMode="auto">
        <a:xfrm>
          <a:off x="17135475" y="1171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1</xdr:row>
      <xdr:rowOff>9525</xdr:rowOff>
    </xdr:from>
    <xdr:to>
      <xdr:col>12</xdr:col>
      <xdr:colOff>885825</xdr:colOff>
      <xdr:row>10</xdr:row>
      <xdr:rowOff>0</xdr:rowOff>
    </xdr:to>
    <xdr:pic>
      <xdr:nvPicPr>
        <xdr:cNvPr id="371361" name="Imagen 5"/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0" y="171450"/>
          <a:ext cx="29813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172810</xdr:colOff>
      <xdr:row>0</xdr:row>
      <xdr:rowOff>0</xdr:rowOff>
    </xdr:from>
    <xdr:to>
      <xdr:col>1</xdr:col>
      <xdr:colOff>1201510</xdr:colOff>
      <xdr:row>8</xdr:row>
      <xdr:rowOff>96611</xdr:rowOff>
    </xdr:to>
    <xdr:pic>
      <xdr:nvPicPr>
        <xdr:cNvPr id="371362" name="Imagen 6"/>
        <xdr:cNvPicPr>
          <a:picLocks noChangeAspect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810" y="0"/>
          <a:ext cx="1790700" cy="160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152400</xdr:colOff>
          <xdr:row>86</xdr:row>
          <xdr:rowOff>0</xdr:rowOff>
        </xdr:from>
        <xdr:to>
          <xdr:col>2</xdr:col>
          <xdr:colOff>1514475</xdr:colOff>
          <xdr:row>96</xdr:row>
          <xdr:rowOff>161925</xdr:rowOff>
        </xdr:to>
        <xdr:sp macro="" textlink="">
          <xdr:nvSpPr>
            <xdr:cNvPr id="1025" name="Comment 478" hidden="1"/>
            <xdr:cNvSpPr txBox="1">
              <a:spLocks noChangeArrowheads="1"/>
            </xdr:cNvSpPr>
          </xdr:nvSpPr>
          <xdr:spPr bwMode="auto">
            <a:xfrm>
              <a:off x="3162300" y="30432375"/>
              <a:ext cx="1362075" cy="3124200"/>
            </a:xfrm>
            <a:prstGeom prst="rect">
              <a:avLst/>
            </a:prstGeom>
            <a:solidFill>
              <a:srgbClr val="FFFFE1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s-ES" sz="900" b="1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Xiomara Lluberes:</a:t>
              </a:r>
              <a:endParaRPr lang="es-ES" sz="9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r>
                <a:rPr lang="es-ES" sz="9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Este componente pasa a Fiscalización y Legal</a:t>
              </a:r>
            </a:p>
          </xdr:txBody>
        </xdr:sp>
        <xdr:clientData/>
      </xdr:twoCellAnchor>
    </mc:Fallback>
  </mc:AlternateContent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Relationship Id="rId4" Type="http://purl.oclc.org/ooxml/officeDocument/relationships/comments" Target="../comments1.xml"/></Relationships>
</file>

<file path=xl/worksheets/sheet1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mc:Ignorable="x14ac">
  <dimension ref="A6:M216"/>
  <sheetViews>
    <sheetView showGridLines="0" tabSelected="1" topLeftCell="A49" zoomScale="70" zoomScaleNormal="70" zoomScaleSheetLayoutView="73" workbookViewId="0">
      <selection activeCell="F53" sqref="F53"/>
    </sheetView>
  </sheetViews>
  <sheetFormatPr baseColWidth="10" defaultRowHeight="12.75" x14ac:dyDescent="0.2"/>
  <cols>
    <col min="1" max="1" width="11.42578125" style="18"/>
    <col min="2" max="2" width="33.7109375" style="18" customWidth="1"/>
    <col min="3" max="3" width="41.7109375" style="18" customWidth="1"/>
    <col min="4" max="4" width="30.140625" style="18" customWidth="1"/>
    <col min="5" max="5" width="14.140625" style="18" customWidth="1"/>
    <col min="6" max="6" width="15" style="18" customWidth="1"/>
    <col min="7" max="7" width="18.7109375" style="18" customWidth="1"/>
    <col min="8" max="9" width="11.42578125" style="18"/>
    <col min="10" max="10" width="11.85546875" style="18" customWidth="1"/>
    <col min="11" max="11" width="47.140625" style="18" customWidth="1"/>
    <col min="12" max="12" width="37.85546875" style="18" customWidth="1"/>
    <col min="13" max="13" width="22.42578125" style="18" bestFit="1" customWidth="1"/>
    <col min="14" max="16384" width="11.42578125" style="18"/>
  </cols>
  <sheetData>
    <row r="6" spans="1:13" ht="28.5" x14ac:dyDescent="0.2">
      <c r="B6" s="89" t="s">
        <v>398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11" spans="1:13" ht="21" customHeight="1" x14ac:dyDescent="0.2">
      <c r="A11" s="123" t="s">
        <v>372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4"/>
      <c r="M11" s="19"/>
    </row>
    <row r="12" spans="1:13" ht="21" customHeight="1" x14ac:dyDescent="0.2">
      <c r="A12" s="123" t="s">
        <v>373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4"/>
      <c r="M12" s="20"/>
    </row>
    <row r="13" spans="1:13" ht="27.75" customHeight="1" x14ac:dyDescent="0.2">
      <c r="A13" s="73" t="s">
        <v>399</v>
      </c>
      <c r="B13" s="73"/>
      <c r="C13" s="73"/>
      <c r="D13" s="73"/>
      <c r="E13" s="21"/>
      <c r="F13" s="74"/>
      <c r="G13" s="74"/>
      <c r="H13" s="74"/>
      <c r="I13" s="74"/>
      <c r="J13" s="75"/>
      <c r="K13" s="21"/>
      <c r="L13" s="22"/>
      <c r="M13" s="23"/>
    </row>
    <row r="14" spans="1:13" ht="33" customHeight="1" x14ac:dyDescent="0.2">
      <c r="A14" s="112" t="s">
        <v>292</v>
      </c>
      <c r="B14" s="112" t="s">
        <v>0</v>
      </c>
      <c r="C14" s="112" t="s">
        <v>4</v>
      </c>
      <c r="D14" s="112" t="s">
        <v>1</v>
      </c>
      <c r="E14" s="110" t="s">
        <v>11</v>
      </c>
      <c r="F14" s="110"/>
      <c r="G14" s="110"/>
      <c r="H14" s="111" t="s">
        <v>2</v>
      </c>
      <c r="I14" s="111"/>
      <c r="J14" s="111"/>
      <c r="K14" s="112" t="s">
        <v>9</v>
      </c>
      <c r="L14" s="112" t="s">
        <v>3</v>
      </c>
      <c r="M14" s="112" t="s">
        <v>236</v>
      </c>
    </row>
    <row r="15" spans="1:13" ht="34.5" customHeight="1" x14ac:dyDescent="0.2">
      <c r="A15" s="113"/>
      <c r="B15" s="113"/>
      <c r="C15" s="113"/>
      <c r="D15" s="113"/>
      <c r="E15" s="24" t="s">
        <v>8</v>
      </c>
      <c r="F15" s="24" t="s">
        <v>400</v>
      </c>
      <c r="G15" s="24" t="s">
        <v>10</v>
      </c>
      <c r="H15" s="25" t="s">
        <v>5</v>
      </c>
      <c r="I15" s="25" t="s">
        <v>6</v>
      </c>
      <c r="J15" s="25" t="s">
        <v>7</v>
      </c>
      <c r="K15" s="113"/>
      <c r="L15" s="113"/>
      <c r="M15" s="113"/>
    </row>
    <row r="16" spans="1:13" s="31" customFormat="1" ht="22.5" customHeight="1" x14ac:dyDescent="0.2">
      <c r="A16" s="102" t="s">
        <v>322</v>
      </c>
      <c r="B16" s="90" t="s">
        <v>277</v>
      </c>
      <c r="C16" s="27" t="s">
        <v>14</v>
      </c>
      <c r="D16" s="90" t="s">
        <v>278</v>
      </c>
      <c r="E16" s="28">
        <v>19</v>
      </c>
      <c r="F16" s="85">
        <v>21</v>
      </c>
      <c r="G16" s="28">
        <f>SUM(E16:F16)</f>
        <v>40</v>
      </c>
      <c r="H16" s="29">
        <v>132</v>
      </c>
      <c r="I16" s="29">
        <v>65</v>
      </c>
      <c r="J16" s="28">
        <f t="shared" ref="J16:J26" si="0">SUM(H16:I16)</f>
        <v>197</v>
      </c>
      <c r="K16" s="30" t="s">
        <v>280</v>
      </c>
      <c r="L16" s="90" t="s">
        <v>283</v>
      </c>
      <c r="M16" s="106">
        <v>824000</v>
      </c>
    </row>
    <row r="17" spans="1:13" s="31" customFormat="1" ht="21.75" customHeight="1" x14ac:dyDescent="0.2">
      <c r="A17" s="102"/>
      <c r="B17" s="91"/>
      <c r="C17" s="27" t="s">
        <v>213</v>
      </c>
      <c r="D17" s="91"/>
      <c r="E17" s="28">
        <v>25</v>
      </c>
      <c r="F17" s="85">
        <v>35</v>
      </c>
      <c r="G17" s="28">
        <f>SUM(E17:E17)</f>
        <v>25</v>
      </c>
      <c r="H17" s="28">
        <v>77</v>
      </c>
      <c r="I17" s="28">
        <v>51</v>
      </c>
      <c r="J17" s="28">
        <f t="shared" si="0"/>
        <v>128</v>
      </c>
      <c r="K17" s="30" t="s">
        <v>282</v>
      </c>
      <c r="L17" s="91"/>
      <c r="M17" s="106"/>
    </row>
    <row r="18" spans="1:13" s="31" customFormat="1" ht="21.75" customHeight="1" x14ac:dyDescent="0.2">
      <c r="A18" s="102"/>
      <c r="B18" s="91"/>
      <c r="C18" s="27" t="s">
        <v>294</v>
      </c>
      <c r="D18" s="91"/>
      <c r="E18" s="28">
        <v>24</v>
      </c>
      <c r="F18" s="85">
        <v>35</v>
      </c>
      <c r="G18" s="28">
        <v>125</v>
      </c>
      <c r="H18" s="28">
        <v>2250</v>
      </c>
      <c r="I18" s="28">
        <v>1500</v>
      </c>
      <c r="J18" s="28">
        <f t="shared" si="0"/>
        <v>3750</v>
      </c>
      <c r="K18" s="30" t="s">
        <v>284</v>
      </c>
      <c r="L18" s="91"/>
      <c r="M18" s="106"/>
    </row>
    <row r="19" spans="1:13" s="31" customFormat="1" ht="19.5" customHeight="1" x14ac:dyDescent="0.2">
      <c r="A19" s="102"/>
      <c r="B19" s="91"/>
      <c r="C19" s="27" t="s">
        <v>279</v>
      </c>
      <c r="D19" s="91"/>
      <c r="E19" s="28">
        <v>18</v>
      </c>
      <c r="F19" s="85">
        <v>35</v>
      </c>
      <c r="G19" s="28">
        <v>125</v>
      </c>
      <c r="H19" s="28">
        <v>1125</v>
      </c>
      <c r="I19" s="28">
        <v>750</v>
      </c>
      <c r="J19" s="28">
        <f t="shared" si="0"/>
        <v>1875</v>
      </c>
      <c r="K19" s="30" t="s">
        <v>285</v>
      </c>
      <c r="L19" s="91"/>
      <c r="M19" s="106"/>
    </row>
    <row r="20" spans="1:13" s="31" customFormat="1" ht="22.5" customHeight="1" x14ac:dyDescent="0.2">
      <c r="A20" s="102"/>
      <c r="B20" s="104"/>
      <c r="C20" s="27" t="s">
        <v>72</v>
      </c>
      <c r="D20" s="104"/>
      <c r="E20" s="28">
        <v>14</v>
      </c>
      <c r="F20" s="85">
        <v>35</v>
      </c>
      <c r="G20" s="28">
        <v>125</v>
      </c>
      <c r="H20" s="28">
        <v>225</v>
      </c>
      <c r="I20" s="28">
        <v>150</v>
      </c>
      <c r="J20" s="28">
        <f t="shared" si="0"/>
        <v>375</v>
      </c>
      <c r="K20" s="30" t="s">
        <v>286</v>
      </c>
      <c r="L20" s="104"/>
      <c r="M20" s="106"/>
    </row>
    <row r="21" spans="1:13" s="31" customFormat="1" ht="19.5" customHeight="1" x14ac:dyDescent="0.2">
      <c r="A21" s="102"/>
      <c r="B21" s="92" t="s">
        <v>295</v>
      </c>
      <c r="C21" s="27" t="s">
        <v>288</v>
      </c>
      <c r="D21" s="126" t="s">
        <v>287</v>
      </c>
      <c r="E21" s="28">
        <v>20</v>
      </c>
      <c r="F21" s="85">
        <v>35</v>
      </c>
      <c r="G21" s="28">
        <v>125</v>
      </c>
      <c r="H21" s="33">
        <v>77</v>
      </c>
      <c r="I21" s="33">
        <v>51</v>
      </c>
      <c r="J21" s="33">
        <f>SUM(H21:I21)</f>
        <v>128</v>
      </c>
      <c r="K21" s="115" t="s">
        <v>289</v>
      </c>
      <c r="L21" s="92" t="s">
        <v>291</v>
      </c>
      <c r="M21" s="106"/>
    </row>
    <row r="22" spans="1:13" s="31" customFormat="1" ht="20.25" customHeight="1" x14ac:dyDescent="0.2">
      <c r="A22" s="102"/>
      <c r="B22" s="92"/>
      <c r="C22" s="27" t="s">
        <v>14</v>
      </c>
      <c r="D22" s="126"/>
      <c r="E22" s="28">
        <v>23</v>
      </c>
      <c r="F22" s="85">
        <v>35</v>
      </c>
      <c r="G22" s="28">
        <v>125</v>
      </c>
      <c r="H22" s="28">
        <v>1</v>
      </c>
      <c r="I22" s="28">
        <v>1</v>
      </c>
      <c r="J22" s="28">
        <f>SUM(H22:I22)</f>
        <v>2</v>
      </c>
      <c r="K22" s="116"/>
      <c r="L22" s="92"/>
      <c r="M22" s="106"/>
    </row>
    <row r="23" spans="1:13" s="31" customFormat="1" ht="19.5" customHeight="1" x14ac:dyDescent="0.2">
      <c r="A23" s="102"/>
      <c r="B23" s="92"/>
      <c r="C23" s="27" t="s">
        <v>213</v>
      </c>
      <c r="D23" s="126"/>
      <c r="E23" s="28">
        <v>25</v>
      </c>
      <c r="F23" s="85">
        <v>35</v>
      </c>
      <c r="G23" s="28">
        <f>SUM(E23:E23)</f>
        <v>25</v>
      </c>
      <c r="H23" s="28">
        <v>1516</v>
      </c>
      <c r="I23" s="28">
        <v>4761</v>
      </c>
      <c r="J23" s="28">
        <f t="shared" si="0"/>
        <v>6277</v>
      </c>
      <c r="K23" s="116"/>
      <c r="L23" s="92"/>
      <c r="M23" s="106"/>
    </row>
    <row r="24" spans="1:13" s="31" customFormat="1" ht="19.5" customHeight="1" x14ac:dyDescent="0.2">
      <c r="A24" s="102"/>
      <c r="B24" s="92"/>
      <c r="C24" s="27" t="s">
        <v>294</v>
      </c>
      <c r="D24" s="126"/>
      <c r="E24" s="28">
        <v>16</v>
      </c>
      <c r="F24" s="85">
        <v>35</v>
      </c>
      <c r="G24" s="28">
        <f>SUM(E24:E24)</f>
        <v>16</v>
      </c>
      <c r="H24" s="28">
        <v>4700</v>
      </c>
      <c r="I24" s="28">
        <v>2100</v>
      </c>
      <c r="J24" s="28">
        <f t="shared" si="0"/>
        <v>6800</v>
      </c>
      <c r="K24" s="117"/>
      <c r="L24" s="92"/>
      <c r="M24" s="106"/>
    </row>
    <row r="25" spans="1:13" s="31" customFormat="1" ht="21" customHeight="1" x14ac:dyDescent="0.2">
      <c r="A25" s="102"/>
      <c r="B25" s="92"/>
      <c r="C25" s="27" t="s">
        <v>279</v>
      </c>
      <c r="D25" s="126"/>
      <c r="E25" s="28">
        <v>18</v>
      </c>
      <c r="F25" s="85">
        <v>35</v>
      </c>
      <c r="G25" s="28">
        <f>SUM(E25:E25)</f>
        <v>18</v>
      </c>
      <c r="H25" s="28">
        <v>1350</v>
      </c>
      <c r="I25" s="28">
        <v>900</v>
      </c>
      <c r="J25" s="28">
        <f t="shared" si="0"/>
        <v>2250</v>
      </c>
      <c r="K25" s="34" t="s">
        <v>290</v>
      </c>
      <c r="L25" s="92"/>
      <c r="M25" s="106"/>
    </row>
    <row r="26" spans="1:13" s="31" customFormat="1" ht="30.75" customHeight="1" x14ac:dyDescent="0.2">
      <c r="A26" s="102"/>
      <c r="B26" s="92"/>
      <c r="C26" s="27" t="s">
        <v>72</v>
      </c>
      <c r="D26" s="126"/>
      <c r="E26" s="28">
        <v>15</v>
      </c>
      <c r="F26" s="85">
        <v>35</v>
      </c>
      <c r="G26" s="28">
        <f>SUM(E26:E26)</f>
        <v>15</v>
      </c>
      <c r="H26" s="28">
        <v>225</v>
      </c>
      <c r="I26" s="28">
        <v>150</v>
      </c>
      <c r="J26" s="28">
        <f t="shared" si="0"/>
        <v>375</v>
      </c>
      <c r="K26" s="34" t="s">
        <v>296</v>
      </c>
      <c r="L26" s="92"/>
      <c r="M26" s="106"/>
    </row>
    <row r="27" spans="1:13" s="31" customFormat="1" ht="22.5" customHeight="1" x14ac:dyDescent="0.2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36"/>
    </row>
    <row r="28" spans="1:13" s="31" customFormat="1" ht="30" customHeight="1" x14ac:dyDescent="0.2">
      <c r="A28" s="120" t="s">
        <v>57</v>
      </c>
      <c r="B28" s="92" t="s">
        <v>297</v>
      </c>
      <c r="C28" s="30" t="s">
        <v>16</v>
      </c>
      <c r="D28" s="92" t="s">
        <v>298</v>
      </c>
      <c r="E28" s="37">
        <v>4</v>
      </c>
      <c r="F28" s="37">
        <v>15</v>
      </c>
      <c r="G28" s="37">
        <f t="shared" ref="G28:G51" si="1">SUM(E28:E28)</f>
        <v>4</v>
      </c>
      <c r="H28" s="37">
        <v>420</v>
      </c>
      <c r="I28" s="37">
        <v>280</v>
      </c>
      <c r="J28" s="37">
        <f>7*50</f>
        <v>350</v>
      </c>
      <c r="K28" s="38" t="s">
        <v>299</v>
      </c>
      <c r="L28" s="109" t="s">
        <v>12</v>
      </c>
      <c r="M28" s="99">
        <v>7297200</v>
      </c>
    </row>
    <row r="29" spans="1:13" s="31" customFormat="1" ht="30" customHeight="1" x14ac:dyDescent="0.2">
      <c r="A29" s="121"/>
      <c r="B29" s="92"/>
      <c r="C29" s="30" t="s">
        <v>24</v>
      </c>
      <c r="D29" s="92"/>
      <c r="E29" s="28">
        <v>83</v>
      </c>
      <c r="F29" s="85">
        <v>300</v>
      </c>
      <c r="G29" s="37">
        <f t="shared" si="1"/>
        <v>83</v>
      </c>
      <c r="H29" s="37">
        <v>5600</v>
      </c>
      <c r="I29" s="37">
        <v>1400</v>
      </c>
      <c r="J29" s="37">
        <f>SUM(H29:I29)</f>
        <v>7000</v>
      </c>
      <c r="K29" s="38" t="s">
        <v>18</v>
      </c>
      <c r="L29" s="109"/>
      <c r="M29" s="100"/>
    </row>
    <row r="30" spans="1:13" s="31" customFormat="1" ht="59.25" customHeight="1" x14ac:dyDescent="0.2">
      <c r="A30" s="121"/>
      <c r="B30" s="26" t="s">
        <v>300</v>
      </c>
      <c r="C30" s="39" t="s">
        <v>15</v>
      </c>
      <c r="D30" s="26" t="s">
        <v>17</v>
      </c>
      <c r="E30" s="37">
        <v>34</v>
      </c>
      <c r="F30" s="37">
        <v>200</v>
      </c>
      <c r="G30" s="28">
        <f t="shared" si="1"/>
        <v>34</v>
      </c>
      <c r="H30" s="40">
        <v>2400</v>
      </c>
      <c r="I30" s="40">
        <v>600</v>
      </c>
      <c r="J30" s="40">
        <f>SUM(G30+H30)</f>
        <v>2434</v>
      </c>
      <c r="K30" s="41" t="s">
        <v>18</v>
      </c>
      <c r="L30" s="38" t="s">
        <v>19</v>
      </c>
      <c r="M30" s="100"/>
    </row>
    <row r="31" spans="1:13" s="31" customFormat="1" ht="75" customHeight="1" x14ac:dyDescent="0.2">
      <c r="A31" s="121"/>
      <c r="B31" s="118" t="s">
        <v>301</v>
      </c>
      <c r="C31" s="39" t="s">
        <v>25</v>
      </c>
      <c r="D31" s="92" t="s">
        <v>20</v>
      </c>
      <c r="E31" s="28">
        <v>30</v>
      </c>
      <c r="F31" s="85">
        <v>170</v>
      </c>
      <c r="G31" s="37">
        <f t="shared" si="1"/>
        <v>30</v>
      </c>
      <c r="H31" s="40">
        <v>2175</v>
      </c>
      <c r="I31" s="40">
        <v>845</v>
      </c>
      <c r="J31" s="40">
        <f t="shared" ref="J31:J51" si="2">SUM(H31:I31)</f>
        <v>3020</v>
      </c>
      <c r="K31" s="26" t="s">
        <v>293</v>
      </c>
      <c r="L31" s="109" t="s">
        <v>12</v>
      </c>
      <c r="M31" s="100"/>
    </row>
    <row r="32" spans="1:13" s="31" customFormat="1" ht="30" customHeight="1" x14ac:dyDescent="0.2">
      <c r="A32" s="121"/>
      <c r="B32" s="118"/>
      <c r="C32" s="39" t="s">
        <v>26</v>
      </c>
      <c r="D32" s="92"/>
      <c r="E32" s="28">
        <v>75</v>
      </c>
      <c r="F32" s="85">
        <v>150</v>
      </c>
      <c r="G32" s="37">
        <f t="shared" si="1"/>
        <v>75</v>
      </c>
      <c r="H32" s="40">
        <v>11200</v>
      </c>
      <c r="I32" s="40">
        <v>2800</v>
      </c>
      <c r="J32" s="40">
        <f>SUM(H32:I32)</f>
        <v>14000</v>
      </c>
      <c r="K32" s="26" t="s">
        <v>28</v>
      </c>
      <c r="L32" s="109"/>
      <c r="M32" s="100"/>
    </row>
    <row r="33" spans="1:13" s="31" customFormat="1" ht="30" customHeight="1" x14ac:dyDescent="0.2">
      <c r="A33" s="121"/>
      <c r="B33" s="118"/>
      <c r="C33" s="39" t="s">
        <v>27</v>
      </c>
      <c r="D33" s="92"/>
      <c r="E33" s="28">
        <v>0</v>
      </c>
      <c r="F33" s="85">
        <v>160</v>
      </c>
      <c r="G33" s="37">
        <f t="shared" si="1"/>
        <v>0</v>
      </c>
      <c r="H33" s="43">
        <v>3200</v>
      </c>
      <c r="I33" s="40">
        <v>800</v>
      </c>
      <c r="J33" s="40">
        <f t="shared" si="2"/>
        <v>4000</v>
      </c>
      <c r="K33" s="26" t="s">
        <v>29</v>
      </c>
      <c r="L33" s="109"/>
      <c r="M33" s="100"/>
    </row>
    <row r="34" spans="1:13" s="31" customFormat="1" ht="45" customHeight="1" x14ac:dyDescent="0.2">
      <c r="A34" s="121"/>
      <c r="B34" s="118"/>
      <c r="C34" s="39" t="s">
        <v>30</v>
      </c>
      <c r="D34" s="92"/>
      <c r="E34" s="28">
        <v>0</v>
      </c>
      <c r="F34" s="85">
        <v>160</v>
      </c>
      <c r="G34" s="37">
        <f t="shared" si="1"/>
        <v>0</v>
      </c>
      <c r="H34" s="43">
        <v>11200</v>
      </c>
      <c r="I34" s="40">
        <v>2800</v>
      </c>
      <c r="J34" s="40">
        <f t="shared" si="2"/>
        <v>14000</v>
      </c>
      <c r="K34" s="30" t="s">
        <v>31</v>
      </c>
      <c r="L34" s="109"/>
      <c r="M34" s="100"/>
    </row>
    <row r="35" spans="1:13" s="31" customFormat="1" ht="30" customHeight="1" x14ac:dyDescent="0.2">
      <c r="A35" s="121"/>
      <c r="B35" s="118"/>
      <c r="C35" s="39" t="s">
        <v>27</v>
      </c>
      <c r="D35" s="92"/>
      <c r="E35" s="28">
        <v>0</v>
      </c>
      <c r="F35" s="85">
        <v>160</v>
      </c>
      <c r="G35" s="37">
        <f t="shared" si="1"/>
        <v>0</v>
      </c>
      <c r="H35" s="43">
        <v>1600</v>
      </c>
      <c r="I35" s="40">
        <v>400</v>
      </c>
      <c r="J35" s="40">
        <f t="shared" si="2"/>
        <v>2000</v>
      </c>
      <c r="K35" s="30" t="s">
        <v>32</v>
      </c>
      <c r="L35" s="109"/>
      <c r="M35" s="100"/>
    </row>
    <row r="36" spans="1:13" s="31" customFormat="1" ht="30" customHeight="1" x14ac:dyDescent="0.2">
      <c r="A36" s="121"/>
      <c r="B36" s="118"/>
      <c r="C36" s="39" t="s">
        <v>27</v>
      </c>
      <c r="D36" s="92"/>
      <c r="E36" s="28">
        <v>0</v>
      </c>
      <c r="F36" s="85">
        <v>75</v>
      </c>
      <c r="G36" s="37">
        <f t="shared" si="1"/>
        <v>0</v>
      </c>
      <c r="H36" s="43">
        <v>800</v>
      </c>
      <c r="I36" s="40">
        <v>200</v>
      </c>
      <c r="J36" s="40">
        <f t="shared" si="2"/>
        <v>1000</v>
      </c>
      <c r="K36" s="30" t="s">
        <v>35</v>
      </c>
      <c r="L36" s="109"/>
      <c r="M36" s="100"/>
    </row>
    <row r="37" spans="1:13" s="31" customFormat="1" ht="30" customHeight="1" x14ac:dyDescent="0.2">
      <c r="A37" s="121"/>
      <c r="B37" s="118"/>
      <c r="C37" s="30" t="s">
        <v>33</v>
      </c>
      <c r="D37" s="92"/>
      <c r="E37" s="28">
        <v>11</v>
      </c>
      <c r="F37" s="85">
        <v>150</v>
      </c>
      <c r="G37" s="37">
        <f t="shared" si="1"/>
        <v>11</v>
      </c>
      <c r="H37" s="43">
        <v>1920</v>
      </c>
      <c r="I37" s="40">
        <v>400</v>
      </c>
      <c r="J37" s="40">
        <f>SUM(I37*6)</f>
        <v>2400</v>
      </c>
      <c r="K37" s="30" t="s">
        <v>34</v>
      </c>
      <c r="L37" s="109"/>
      <c r="M37" s="100"/>
    </row>
    <row r="38" spans="1:13" s="31" customFormat="1" ht="30" customHeight="1" x14ac:dyDescent="0.2">
      <c r="A38" s="121"/>
      <c r="B38" s="118" t="s">
        <v>21</v>
      </c>
      <c r="C38" s="41" t="s">
        <v>37</v>
      </c>
      <c r="D38" s="119" t="s">
        <v>22</v>
      </c>
      <c r="E38" s="28">
        <v>180</v>
      </c>
      <c r="F38" s="85">
        <v>340</v>
      </c>
      <c r="G38" s="37">
        <f t="shared" si="1"/>
        <v>180</v>
      </c>
      <c r="H38" s="43">
        <v>6720</v>
      </c>
      <c r="I38" s="40">
        <v>1680</v>
      </c>
      <c r="J38" s="40">
        <f t="shared" si="2"/>
        <v>8400</v>
      </c>
      <c r="K38" s="30" t="s">
        <v>39</v>
      </c>
      <c r="L38" s="92" t="s">
        <v>23</v>
      </c>
      <c r="M38" s="100"/>
    </row>
    <row r="39" spans="1:13" s="31" customFormat="1" ht="30" customHeight="1" x14ac:dyDescent="0.2">
      <c r="A39" s="121"/>
      <c r="B39" s="118"/>
      <c r="C39" s="30" t="s">
        <v>36</v>
      </c>
      <c r="D39" s="119"/>
      <c r="E39" s="28">
        <v>75</v>
      </c>
      <c r="F39" s="85">
        <v>340</v>
      </c>
      <c r="G39" s="37">
        <f t="shared" si="1"/>
        <v>75</v>
      </c>
      <c r="H39" s="43">
        <v>6720</v>
      </c>
      <c r="I39" s="40">
        <v>1680</v>
      </c>
      <c r="J39" s="40">
        <f>SUM(H39:I39)</f>
        <v>8400</v>
      </c>
      <c r="K39" s="30" t="s">
        <v>39</v>
      </c>
      <c r="L39" s="92"/>
      <c r="M39" s="100"/>
    </row>
    <row r="40" spans="1:13" s="31" customFormat="1" ht="30" customHeight="1" x14ac:dyDescent="0.2">
      <c r="A40" s="121"/>
      <c r="B40" s="118"/>
      <c r="C40" s="30" t="s">
        <v>36</v>
      </c>
      <c r="D40" s="119"/>
      <c r="E40" s="28">
        <v>150</v>
      </c>
      <c r="F40" s="85">
        <v>340</v>
      </c>
      <c r="G40" s="37">
        <f t="shared" si="1"/>
        <v>150</v>
      </c>
      <c r="H40" s="43">
        <v>6720</v>
      </c>
      <c r="I40" s="40">
        <v>1680</v>
      </c>
      <c r="J40" s="40">
        <f t="shared" si="2"/>
        <v>8400</v>
      </c>
      <c r="K40" s="30" t="s">
        <v>40</v>
      </c>
      <c r="L40" s="92"/>
      <c r="M40" s="100"/>
    </row>
    <row r="41" spans="1:13" s="31" customFormat="1" ht="30" customHeight="1" x14ac:dyDescent="0.2">
      <c r="A41" s="121"/>
      <c r="B41" s="118"/>
      <c r="C41" s="30" t="s">
        <v>60</v>
      </c>
      <c r="D41" s="119"/>
      <c r="E41" s="28">
        <v>0</v>
      </c>
      <c r="F41" s="85">
        <v>550</v>
      </c>
      <c r="G41" s="37">
        <f t="shared" si="1"/>
        <v>0</v>
      </c>
      <c r="H41" s="43">
        <v>6720</v>
      </c>
      <c r="I41" s="40">
        <v>1680</v>
      </c>
      <c r="J41" s="40">
        <f t="shared" si="2"/>
        <v>8400</v>
      </c>
      <c r="K41" s="30" t="s">
        <v>41</v>
      </c>
      <c r="L41" s="92"/>
      <c r="M41" s="100"/>
    </row>
    <row r="42" spans="1:13" s="31" customFormat="1" ht="30" customHeight="1" x14ac:dyDescent="0.2">
      <c r="A42" s="121"/>
      <c r="B42" s="118"/>
      <c r="C42" s="30" t="s">
        <v>302</v>
      </c>
      <c r="D42" s="119"/>
      <c r="E42" s="28">
        <v>0</v>
      </c>
      <c r="F42" s="85">
        <v>100</v>
      </c>
      <c r="G42" s="37">
        <f t="shared" si="1"/>
        <v>0</v>
      </c>
      <c r="H42" s="43">
        <v>32000</v>
      </c>
      <c r="I42" s="40">
        <v>8000</v>
      </c>
      <c r="J42" s="40">
        <f t="shared" si="2"/>
        <v>40000</v>
      </c>
      <c r="K42" s="30" t="s">
        <v>42</v>
      </c>
      <c r="L42" s="92"/>
      <c r="M42" s="100"/>
    </row>
    <row r="43" spans="1:13" s="31" customFormat="1" ht="30" customHeight="1" x14ac:dyDescent="0.2">
      <c r="A43" s="121"/>
      <c r="B43" s="118"/>
      <c r="C43" s="30" t="s">
        <v>303</v>
      </c>
      <c r="D43" s="119"/>
      <c r="E43" s="28">
        <v>0</v>
      </c>
      <c r="F43" s="85">
        <v>100</v>
      </c>
      <c r="G43" s="37">
        <f t="shared" si="1"/>
        <v>0</v>
      </c>
      <c r="H43" s="43">
        <v>32000</v>
      </c>
      <c r="I43" s="40">
        <v>8000</v>
      </c>
      <c r="J43" s="40">
        <f>SUM(H43:I43)</f>
        <v>40000</v>
      </c>
      <c r="K43" s="30" t="s">
        <v>42</v>
      </c>
      <c r="L43" s="92"/>
      <c r="M43" s="100"/>
    </row>
    <row r="44" spans="1:13" s="31" customFormat="1" ht="30" customHeight="1" x14ac:dyDescent="0.2">
      <c r="A44" s="121"/>
      <c r="B44" s="118"/>
      <c r="C44" s="30" t="s">
        <v>38</v>
      </c>
      <c r="D44" s="119"/>
      <c r="E44" s="28">
        <v>0</v>
      </c>
      <c r="F44" s="85">
        <v>550</v>
      </c>
      <c r="G44" s="37">
        <f t="shared" si="1"/>
        <v>0</v>
      </c>
      <c r="H44" s="43">
        <v>4200</v>
      </c>
      <c r="I44" s="40">
        <v>1050</v>
      </c>
      <c r="J44" s="40">
        <f t="shared" si="2"/>
        <v>5250</v>
      </c>
      <c r="K44" s="30" t="s">
        <v>43</v>
      </c>
      <c r="L44" s="92"/>
      <c r="M44" s="100"/>
    </row>
    <row r="45" spans="1:13" s="31" customFormat="1" ht="30" customHeight="1" x14ac:dyDescent="0.2">
      <c r="A45" s="121"/>
      <c r="B45" s="118"/>
      <c r="C45" s="39" t="s">
        <v>44</v>
      </c>
      <c r="D45" s="119"/>
      <c r="E45" s="28">
        <v>5</v>
      </c>
      <c r="F45" s="85">
        <v>550</v>
      </c>
      <c r="G45" s="37">
        <f t="shared" si="1"/>
        <v>5</v>
      </c>
      <c r="H45" s="43">
        <v>5880</v>
      </c>
      <c r="I45" s="40">
        <v>1470</v>
      </c>
      <c r="J45" s="40">
        <f t="shared" si="2"/>
        <v>7350</v>
      </c>
      <c r="K45" s="30" t="s">
        <v>45</v>
      </c>
      <c r="L45" s="92"/>
      <c r="M45" s="100"/>
    </row>
    <row r="46" spans="1:13" s="31" customFormat="1" ht="30" customHeight="1" x14ac:dyDescent="0.2">
      <c r="A46" s="121"/>
      <c r="B46" s="118" t="s">
        <v>304</v>
      </c>
      <c r="C46" s="39" t="s">
        <v>44</v>
      </c>
      <c r="D46" s="119" t="s">
        <v>47</v>
      </c>
      <c r="E46" s="28">
        <v>20</v>
      </c>
      <c r="F46" s="85">
        <v>30</v>
      </c>
      <c r="G46" s="37">
        <f t="shared" si="1"/>
        <v>20</v>
      </c>
      <c r="H46" s="43">
        <v>1200</v>
      </c>
      <c r="I46" s="40">
        <v>300</v>
      </c>
      <c r="J46" s="40">
        <f t="shared" si="2"/>
        <v>1500</v>
      </c>
      <c r="K46" s="30" t="s">
        <v>48</v>
      </c>
      <c r="L46" s="92" t="s">
        <v>49</v>
      </c>
      <c r="M46" s="100"/>
    </row>
    <row r="47" spans="1:13" s="31" customFormat="1" ht="30" customHeight="1" x14ac:dyDescent="0.2">
      <c r="A47" s="121"/>
      <c r="B47" s="118"/>
      <c r="C47" s="39" t="s">
        <v>46</v>
      </c>
      <c r="D47" s="119"/>
      <c r="E47" s="28">
        <v>20</v>
      </c>
      <c r="F47" s="85">
        <v>30</v>
      </c>
      <c r="G47" s="37">
        <f t="shared" si="1"/>
        <v>20</v>
      </c>
      <c r="H47" s="43">
        <v>1200</v>
      </c>
      <c r="I47" s="40">
        <v>300</v>
      </c>
      <c r="J47" s="40">
        <f t="shared" si="2"/>
        <v>1500</v>
      </c>
      <c r="K47" s="30" t="s">
        <v>48</v>
      </c>
      <c r="L47" s="92"/>
      <c r="M47" s="100"/>
    </row>
    <row r="48" spans="1:13" s="31" customFormat="1" ht="30" customHeight="1" x14ac:dyDescent="0.2">
      <c r="A48" s="121"/>
      <c r="B48" s="118"/>
      <c r="C48" s="39" t="s">
        <v>30</v>
      </c>
      <c r="D48" s="119"/>
      <c r="E48" s="28">
        <v>10</v>
      </c>
      <c r="F48" s="85">
        <v>30</v>
      </c>
      <c r="G48" s="37">
        <f t="shared" si="1"/>
        <v>10</v>
      </c>
      <c r="H48" s="40">
        <v>1200</v>
      </c>
      <c r="I48" s="40">
        <v>300</v>
      </c>
      <c r="J48" s="40">
        <f t="shared" si="2"/>
        <v>1500</v>
      </c>
      <c r="K48" s="30" t="s">
        <v>42</v>
      </c>
      <c r="L48" s="92"/>
      <c r="M48" s="100"/>
    </row>
    <row r="49" spans="1:13" s="31" customFormat="1" ht="30" customHeight="1" x14ac:dyDescent="0.2">
      <c r="A49" s="121"/>
      <c r="B49" s="118" t="s">
        <v>305</v>
      </c>
      <c r="C49" s="39" t="s">
        <v>44</v>
      </c>
      <c r="D49" s="88" t="s">
        <v>52</v>
      </c>
      <c r="E49" s="28">
        <v>1</v>
      </c>
      <c r="F49" s="85">
        <v>2</v>
      </c>
      <c r="G49" s="28">
        <f t="shared" si="1"/>
        <v>1</v>
      </c>
      <c r="H49" s="28">
        <v>40</v>
      </c>
      <c r="I49" s="28">
        <v>16</v>
      </c>
      <c r="J49" s="28">
        <f t="shared" si="2"/>
        <v>56</v>
      </c>
      <c r="K49" s="41" t="s">
        <v>48</v>
      </c>
      <c r="L49" s="92" t="s">
        <v>49</v>
      </c>
      <c r="M49" s="100"/>
    </row>
    <row r="50" spans="1:13" s="31" customFormat="1" ht="30" customHeight="1" x14ac:dyDescent="0.2">
      <c r="A50" s="121"/>
      <c r="B50" s="118"/>
      <c r="C50" s="39" t="s">
        <v>50</v>
      </c>
      <c r="D50" s="88"/>
      <c r="E50" s="32">
        <v>2</v>
      </c>
      <c r="F50" s="86">
        <v>2</v>
      </c>
      <c r="G50" s="29">
        <f t="shared" si="1"/>
        <v>2</v>
      </c>
      <c r="H50" s="28">
        <v>40</v>
      </c>
      <c r="I50" s="28">
        <v>16</v>
      </c>
      <c r="J50" s="44">
        <f t="shared" si="2"/>
        <v>56</v>
      </c>
      <c r="K50" s="41" t="s">
        <v>48</v>
      </c>
      <c r="L50" s="92"/>
      <c r="M50" s="100"/>
    </row>
    <row r="51" spans="1:13" s="31" customFormat="1" ht="30" customHeight="1" x14ac:dyDescent="0.2">
      <c r="A51" s="122"/>
      <c r="B51" s="118"/>
      <c r="C51" s="39" t="s">
        <v>51</v>
      </c>
      <c r="D51" s="88"/>
      <c r="E51" s="28">
        <v>0</v>
      </c>
      <c r="F51" s="85">
        <v>2</v>
      </c>
      <c r="G51" s="37">
        <f t="shared" si="1"/>
        <v>0</v>
      </c>
      <c r="H51" s="40">
        <v>40</v>
      </c>
      <c r="I51" s="40">
        <v>16</v>
      </c>
      <c r="J51" s="40">
        <f t="shared" si="2"/>
        <v>56</v>
      </c>
      <c r="K51" s="41" t="s">
        <v>42</v>
      </c>
      <c r="L51" s="92"/>
      <c r="M51" s="101"/>
    </row>
    <row r="52" spans="1:13" s="31" customFormat="1" ht="24.75" customHeight="1" x14ac:dyDescent="0.2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28"/>
    </row>
    <row r="53" spans="1:13" s="31" customFormat="1" ht="48" customHeight="1" x14ac:dyDescent="0.2">
      <c r="A53" s="125" t="s">
        <v>323</v>
      </c>
      <c r="B53" s="30" t="s">
        <v>120</v>
      </c>
      <c r="C53" s="39" t="s">
        <v>122</v>
      </c>
      <c r="D53" s="30" t="s">
        <v>121</v>
      </c>
      <c r="E53" s="28">
        <v>32</v>
      </c>
      <c r="F53" s="85">
        <v>50</v>
      </c>
      <c r="G53" s="37">
        <f>SUM(E53:E53)</f>
        <v>32</v>
      </c>
      <c r="H53" s="40">
        <v>128</v>
      </c>
      <c r="I53" s="40">
        <v>32</v>
      </c>
      <c r="J53" s="40">
        <f>SUM(H53:I53)</f>
        <v>160</v>
      </c>
      <c r="K53" s="30" t="s">
        <v>123</v>
      </c>
      <c r="L53" s="41" t="s">
        <v>124</v>
      </c>
      <c r="M53" s="106">
        <v>2795000</v>
      </c>
    </row>
    <row r="54" spans="1:13" s="31" customFormat="1" ht="30" customHeight="1" x14ac:dyDescent="0.2">
      <c r="A54" s="125"/>
      <c r="B54" s="88" t="s">
        <v>125</v>
      </c>
      <c r="C54" s="30" t="s">
        <v>65</v>
      </c>
      <c r="D54" s="88" t="s">
        <v>126</v>
      </c>
      <c r="E54" s="28">
        <v>1</v>
      </c>
      <c r="F54" s="85">
        <v>1</v>
      </c>
      <c r="G54" s="37">
        <f>SUM(E54:E54)</f>
        <v>1</v>
      </c>
      <c r="H54" s="40">
        <v>10</v>
      </c>
      <c r="I54" s="40">
        <v>5</v>
      </c>
      <c r="J54" s="40">
        <f>SUM(H54:I54)</f>
        <v>15</v>
      </c>
      <c r="K54" s="41" t="s">
        <v>128</v>
      </c>
      <c r="L54" s="88" t="s">
        <v>129</v>
      </c>
      <c r="M54" s="106"/>
    </row>
    <row r="55" spans="1:13" s="31" customFormat="1" ht="38.25" customHeight="1" x14ac:dyDescent="0.2">
      <c r="A55" s="125"/>
      <c r="B55" s="88"/>
      <c r="C55" s="30" t="s">
        <v>127</v>
      </c>
      <c r="D55" s="88"/>
      <c r="E55" s="28">
        <v>1</v>
      </c>
      <c r="F55" s="85">
        <v>1</v>
      </c>
      <c r="G55" s="37">
        <f>SUM(E55:E55)</f>
        <v>1</v>
      </c>
      <c r="H55" s="40">
        <v>10</v>
      </c>
      <c r="I55" s="40">
        <v>5</v>
      </c>
      <c r="J55" s="40">
        <f>SUM(H55:I55)</f>
        <v>15</v>
      </c>
      <c r="K55" s="41" t="s">
        <v>130</v>
      </c>
      <c r="L55" s="88"/>
      <c r="M55" s="106"/>
    </row>
    <row r="56" spans="1:13" s="31" customFormat="1" ht="51.75" customHeight="1" x14ac:dyDescent="0.2">
      <c r="A56" s="125"/>
      <c r="B56" s="41" t="s">
        <v>306</v>
      </c>
      <c r="C56" s="39" t="s">
        <v>44</v>
      </c>
      <c r="D56" s="41" t="s">
        <v>131</v>
      </c>
      <c r="E56" s="28">
        <v>1</v>
      </c>
      <c r="F56" s="85">
        <v>4</v>
      </c>
      <c r="G56" s="37">
        <f>SUM(E56:E56)</f>
        <v>1</v>
      </c>
      <c r="H56" s="40">
        <v>60</v>
      </c>
      <c r="I56" s="40">
        <v>12</v>
      </c>
      <c r="J56" s="40">
        <f>SUM(H56:I56)</f>
        <v>72</v>
      </c>
      <c r="K56" s="41" t="s">
        <v>132</v>
      </c>
      <c r="L56" s="88" t="s">
        <v>133</v>
      </c>
      <c r="M56" s="106"/>
    </row>
    <row r="57" spans="1:13" s="31" customFormat="1" ht="51" customHeight="1" x14ac:dyDescent="0.2">
      <c r="A57" s="125"/>
      <c r="B57" s="41" t="s">
        <v>58</v>
      </c>
      <c r="C57" s="39" t="s">
        <v>135</v>
      </c>
      <c r="D57" s="41" t="s">
        <v>134</v>
      </c>
      <c r="E57" s="28">
        <v>70</v>
      </c>
      <c r="F57" s="85">
        <v>300</v>
      </c>
      <c r="G57" s="37">
        <f>SUM(E57:E57)</f>
        <v>70</v>
      </c>
      <c r="H57" s="40">
        <v>4800</v>
      </c>
      <c r="I57" s="40">
        <v>1200</v>
      </c>
      <c r="J57" s="40">
        <f>SUM(H57:I57)</f>
        <v>6000</v>
      </c>
      <c r="K57" s="41" t="s">
        <v>136</v>
      </c>
      <c r="L57" s="88"/>
      <c r="M57" s="106"/>
    </row>
    <row r="58" spans="1:13" s="31" customFormat="1" ht="24" customHeight="1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</row>
    <row r="59" spans="1:13" s="31" customFormat="1" ht="24.75" customHeight="1" x14ac:dyDescent="0.2">
      <c r="A59" s="102" t="s">
        <v>113</v>
      </c>
      <c r="B59" s="107" t="s">
        <v>307</v>
      </c>
      <c r="C59" s="45" t="s">
        <v>65</v>
      </c>
      <c r="D59" s="107" t="s">
        <v>312</v>
      </c>
      <c r="E59" s="28">
        <v>1</v>
      </c>
      <c r="F59" s="85">
        <v>1</v>
      </c>
      <c r="G59" s="28">
        <f t="shared" ref="G59:G66" si="3">SUM(E59:E59)</f>
        <v>1</v>
      </c>
      <c r="H59" s="46">
        <v>6</v>
      </c>
      <c r="I59" s="46">
        <v>6</v>
      </c>
      <c r="J59" s="28">
        <f>SUM(H59:I59)</f>
        <v>12</v>
      </c>
      <c r="K59" s="47" t="s">
        <v>114</v>
      </c>
      <c r="L59" s="88" t="s">
        <v>116</v>
      </c>
      <c r="M59" s="106">
        <v>6522150</v>
      </c>
    </row>
    <row r="60" spans="1:13" s="31" customFormat="1" ht="29.25" customHeight="1" x14ac:dyDescent="0.2">
      <c r="A60" s="102"/>
      <c r="B60" s="107"/>
      <c r="C60" s="48" t="s">
        <v>15</v>
      </c>
      <c r="D60" s="107"/>
      <c r="E60" s="28">
        <v>159</v>
      </c>
      <c r="F60" s="85">
        <v>340</v>
      </c>
      <c r="G60" s="28">
        <f t="shared" si="3"/>
        <v>159</v>
      </c>
      <c r="H60" s="49">
        <v>6</v>
      </c>
      <c r="I60" s="49">
        <v>5</v>
      </c>
      <c r="J60" s="28">
        <f>SUM(H60:I60)</f>
        <v>11</v>
      </c>
      <c r="K60" s="50" t="s">
        <v>115</v>
      </c>
      <c r="L60" s="88"/>
      <c r="M60" s="106"/>
    </row>
    <row r="61" spans="1:13" s="31" customFormat="1" ht="24.75" customHeight="1" x14ac:dyDescent="0.2">
      <c r="A61" s="102"/>
      <c r="B61" s="107"/>
      <c r="C61" s="48" t="s">
        <v>112</v>
      </c>
      <c r="D61" s="107"/>
      <c r="E61" s="28">
        <v>140</v>
      </c>
      <c r="F61" s="85">
        <v>340</v>
      </c>
      <c r="G61" s="28">
        <f t="shared" si="3"/>
        <v>140</v>
      </c>
      <c r="H61" s="49">
        <v>6</v>
      </c>
      <c r="I61" s="49">
        <v>5</v>
      </c>
      <c r="J61" s="28">
        <f>SUM(H61:I61)</f>
        <v>11</v>
      </c>
      <c r="K61" s="50" t="s">
        <v>50</v>
      </c>
      <c r="L61" s="88"/>
      <c r="M61" s="106"/>
    </row>
    <row r="62" spans="1:13" s="31" customFormat="1" ht="28.5" customHeight="1" x14ac:dyDescent="0.2">
      <c r="A62" s="102"/>
      <c r="B62" s="92" t="s">
        <v>118</v>
      </c>
      <c r="C62" s="39" t="s">
        <v>311</v>
      </c>
      <c r="D62" s="92" t="s">
        <v>119</v>
      </c>
      <c r="E62" s="28">
        <v>1</v>
      </c>
      <c r="F62" s="85">
        <v>2</v>
      </c>
      <c r="G62" s="28">
        <f t="shared" si="3"/>
        <v>1</v>
      </c>
      <c r="H62" s="46">
        <v>6</v>
      </c>
      <c r="I62" s="46">
        <v>5</v>
      </c>
      <c r="J62" s="49">
        <v>11</v>
      </c>
      <c r="K62" s="50" t="s">
        <v>313</v>
      </c>
      <c r="L62" s="88" t="s">
        <v>117</v>
      </c>
      <c r="M62" s="106"/>
    </row>
    <row r="63" spans="1:13" s="31" customFormat="1" ht="27.75" customHeight="1" x14ac:dyDescent="0.2">
      <c r="A63" s="102"/>
      <c r="B63" s="92"/>
      <c r="C63" s="39" t="s">
        <v>15</v>
      </c>
      <c r="D63" s="92"/>
      <c r="E63" s="28">
        <v>3</v>
      </c>
      <c r="F63" s="85">
        <v>2</v>
      </c>
      <c r="G63" s="28">
        <f t="shared" si="3"/>
        <v>3</v>
      </c>
      <c r="H63" s="28">
        <v>6</v>
      </c>
      <c r="I63" s="28">
        <v>5</v>
      </c>
      <c r="J63" s="49">
        <v>11</v>
      </c>
      <c r="K63" s="50" t="s">
        <v>314</v>
      </c>
      <c r="L63" s="88"/>
      <c r="M63" s="106"/>
    </row>
    <row r="64" spans="1:13" s="31" customFormat="1" ht="24.75" customHeight="1" x14ac:dyDescent="0.2">
      <c r="A64" s="102"/>
      <c r="B64" s="92"/>
      <c r="C64" s="39" t="s">
        <v>112</v>
      </c>
      <c r="D64" s="92"/>
      <c r="E64" s="28">
        <v>1</v>
      </c>
      <c r="F64" s="85">
        <v>2</v>
      </c>
      <c r="G64" s="28">
        <f t="shared" si="3"/>
        <v>1</v>
      </c>
      <c r="H64" s="28">
        <v>6</v>
      </c>
      <c r="I64" s="28">
        <v>5</v>
      </c>
      <c r="J64" s="49">
        <v>11</v>
      </c>
      <c r="K64" s="50" t="s">
        <v>315</v>
      </c>
      <c r="L64" s="88"/>
      <c r="M64" s="106"/>
    </row>
    <row r="65" spans="1:13" s="31" customFormat="1" ht="27.75" customHeight="1" x14ac:dyDescent="0.2">
      <c r="A65" s="102"/>
      <c r="B65" s="26" t="s">
        <v>308</v>
      </c>
      <c r="C65" s="39" t="s">
        <v>127</v>
      </c>
      <c r="D65" s="26" t="s">
        <v>309</v>
      </c>
      <c r="E65" s="28">
        <v>65</v>
      </c>
      <c r="F65" s="85">
        <v>150</v>
      </c>
      <c r="G65" s="28">
        <f t="shared" si="3"/>
        <v>65</v>
      </c>
      <c r="H65" s="49">
        <v>6000</v>
      </c>
      <c r="I65" s="49">
        <v>1500</v>
      </c>
      <c r="J65" s="28">
        <f>SUM(H65:I65)</f>
        <v>7500</v>
      </c>
      <c r="K65" s="50" t="s">
        <v>154</v>
      </c>
      <c r="L65" s="92" t="s">
        <v>316</v>
      </c>
      <c r="M65" s="106"/>
    </row>
    <row r="66" spans="1:13" s="31" customFormat="1" ht="30" customHeight="1" x14ac:dyDescent="0.2">
      <c r="A66" s="102"/>
      <c r="B66" s="26" t="s">
        <v>325</v>
      </c>
      <c r="C66" s="48" t="s">
        <v>127</v>
      </c>
      <c r="D66" s="26" t="s">
        <v>310</v>
      </c>
      <c r="E66" s="28">
        <v>68</v>
      </c>
      <c r="F66" s="85">
        <v>250</v>
      </c>
      <c r="G66" s="28">
        <f t="shared" si="3"/>
        <v>68</v>
      </c>
      <c r="H66" s="49">
        <v>3000</v>
      </c>
      <c r="I66" s="49">
        <v>1900</v>
      </c>
      <c r="J66" s="28">
        <f>SUM(H66:I66)</f>
        <v>4900</v>
      </c>
      <c r="K66" s="50" t="s">
        <v>154</v>
      </c>
      <c r="L66" s="92"/>
      <c r="M66" s="106"/>
    </row>
    <row r="67" spans="1:13" s="31" customFormat="1" ht="24" customHeight="1" x14ac:dyDescent="0.2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</row>
    <row r="68" spans="1:13" s="31" customFormat="1" ht="33.75" customHeight="1" x14ac:dyDescent="0.2">
      <c r="A68" s="128" t="s">
        <v>324</v>
      </c>
      <c r="B68" s="103" t="s">
        <v>326</v>
      </c>
      <c r="C68" s="51" t="s">
        <v>14</v>
      </c>
      <c r="D68" s="103" t="s">
        <v>327</v>
      </c>
      <c r="E68" s="28">
        <v>70</v>
      </c>
      <c r="F68" s="85">
        <v>150</v>
      </c>
      <c r="G68" s="84">
        <v>150</v>
      </c>
      <c r="H68" s="28">
        <f>+G68*0.8</f>
        <v>120</v>
      </c>
      <c r="I68" s="28">
        <f>+G68*0.2</f>
        <v>30</v>
      </c>
      <c r="J68" s="28">
        <f>3*H68</f>
        <v>360</v>
      </c>
      <c r="K68" s="52" t="s">
        <v>343</v>
      </c>
      <c r="L68" s="90" t="s">
        <v>367</v>
      </c>
      <c r="M68" s="99">
        <v>3829750</v>
      </c>
    </row>
    <row r="69" spans="1:13" s="31" customFormat="1" ht="44.25" customHeight="1" x14ac:dyDescent="0.2">
      <c r="A69" s="129"/>
      <c r="B69" s="103"/>
      <c r="C69" s="53" t="s">
        <v>328</v>
      </c>
      <c r="D69" s="103"/>
      <c r="E69" s="28">
        <v>85</v>
      </c>
      <c r="F69" s="85">
        <v>150</v>
      </c>
      <c r="G69" s="84">
        <v>150</v>
      </c>
      <c r="H69" s="28">
        <f>+G69*0.8</f>
        <v>120</v>
      </c>
      <c r="I69" s="28">
        <f>0.2*G69</f>
        <v>30</v>
      </c>
      <c r="J69" s="28">
        <f>34*H69</f>
        <v>4080</v>
      </c>
      <c r="K69" s="52" t="s">
        <v>344</v>
      </c>
      <c r="L69" s="91"/>
      <c r="M69" s="100"/>
    </row>
    <row r="70" spans="1:13" s="31" customFormat="1" ht="33.75" customHeight="1" x14ac:dyDescent="0.2">
      <c r="A70" s="129"/>
      <c r="B70" s="103"/>
      <c r="C70" s="53" t="s">
        <v>329</v>
      </c>
      <c r="D70" s="103"/>
      <c r="E70" s="28">
        <v>150</v>
      </c>
      <c r="F70" s="85">
        <v>300</v>
      </c>
      <c r="G70" s="84">
        <v>300</v>
      </c>
      <c r="H70" s="28">
        <f>+G70*0.8</f>
        <v>240</v>
      </c>
      <c r="I70" s="28">
        <f>+G70*0.2</f>
        <v>60</v>
      </c>
      <c r="J70" s="28">
        <v>1001</v>
      </c>
      <c r="K70" s="52" t="s">
        <v>345</v>
      </c>
      <c r="L70" s="104"/>
      <c r="M70" s="100"/>
    </row>
    <row r="71" spans="1:13" s="31" customFormat="1" ht="27" customHeight="1" x14ac:dyDescent="0.2">
      <c r="A71" s="129"/>
      <c r="B71" s="103" t="s">
        <v>330</v>
      </c>
      <c r="C71" s="54" t="s">
        <v>332</v>
      </c>
      <c r="D71" s="131" t="s">
        <v>331</v>
      </c>
      <c r="E71" s="28">
        <v>3</v>
      </c>
      <c r="F71" s="85">
        <v>3</v>
      </c>
      <c r="G71" s="84">
        <v>3</v>
      </c>
      <c r="H71" s="28">
        <v>11</v>
      </c>
      <c r="I71" s="28">
        <v>4</v>
      </c>
      <c r="J71" s="28">
        <v>15</v>
      </c>
      <c r="K71" s="55" t="s">
        <v>346</v>
      </c>
      <c r="L71" s="90" t="s">
        <v>369</v>
      </c>
      <c r="M71" s="100"/>
    </row>
    <row r="72" spans="1:13" s="31" customFormat="1" ht="24" customHeight="1" x14ac:dyDescent="0.2">
      <c r="A72" s="129"/>
      <c r="B72" s="103"/>
      <c r="C72" s="54" t="s">
        <v>333</v>
      </c>
      <c r="D72" s="132"/>
      <c r="E72" s="28">
        <v>70</v>
      </c>
      <c r="F72" s="85">
        <v>250</v>
      </c>
      <c r="G72" s="84">
        <v>250</v>
      </c>
      <c r="H72" s="28">
        <f>+G72*0.7</f>
        <v>175</v>
      </c>
      <c r="I72" s="28">
        <f>+G72*0.3</f>
        <v>75</v>
      </c>
      <c r="J72" s="28">
        <v>713</v>
      </c>
      <c r="K72" s="56" t="s">
        <v>112</v>
      </c>
      <c r="L72" s="91"/>
      <c r="M72" s="100"/>
    </row>
    <row r="73" spans="1:13" s="31" customFormat="1" ht="33" customHeight="1" x14ac:dyDescent="0.2">
      <c r="A73" s="129"/>
      <c r="B73" s="103"/>
      <c r="C73" s="54" t="s">
        <v>153</v>
      </c>
      <c r="D73" s="133"/>
      <c r="E73" s="28">
        <v>70</v>
      </c>
      <c r="F73" s="85">
        <v>250</v>
      </c>
      <c r="G73" s="84">
        <v>250</v>
      </c>
      <c r="H73" s="28">
        <v>2</v>
      </c>
      <c r="I73" s="28">
        <v>0</v>
      </c>
      <c r="J73" s="28">
        <v>2</v>
      </c>
      <c r="K73" s="56" t="s">
        <v>347</v>
      </c>
      <c r="L73" s="104"/>
      <c r="M73" s="100"/>
    </row>
    <row r="74" spans="1:13" s="31" customFormat="1" ht="24" customHeight="1" x14ac:dyDescent="0.2">
      <c r="A74" s="129"/>
      <c r="B74" s="103" t="s">
        <v>334</v>
      </c>
      <c r="C74" s="54" t="s">
        <v>332</v>
      </c>
      <c r="D74" s="131" t="s">
        <v>335</v>
      </c>
      <c r="E74" s="28">
        <v>1</v>
      </c>
      <c r="F74" s="85">
        <v>3</v>
      </c>
      <c r="G74" s="84">
        <v>3</v>
      </c>
      <c r="H74" s="28">
        <v>11</v>
      </c>
      <c r="I74" s="28">
        <v>4</v>
      </c>
      <c r="J74" s="28">
        <v>15</v>
      </c>
      <c r="K74" s="55" t="s">
        <v>348</v>
      </c>
      <c r="L74" s="90" t="s">
        <v>368</v>
      </c>
      <c r="M74" s="100"/>
    </row>
    <row r="75" spans="1:13" s="31" customFormat="1" ht="24" customHeight="1" x14ac:dyDescent="0.2">
      <c r="A75" s="129"/>
      <c r="B75" s="103"/>
      <c r="C75" s="53" t="s">
        <v>328</v>
      </c>
      <c r="D75" s="133"/>
      <c r="E75" s="28">
        <v>31</v>
      </c>
      <c r="F75" s="85">
        <v>250</v>
      </c>
      <c r="G75" s="84">
        <v>250</v>
      </c>
      <c r="H75" s="28">
        <f>0.7*G75</f>
        <v>175</v>
      </c>
      <c r="I75" s="28">
        <f>0.3*G75</f>
        <v>75</v>
      </c>
      <c r="J75" s="28">
        <f>32*H75</f>
        <v>5600</v>
      </c>
      <c r="K75" s="56" t="s">
        <v>349</v>
      </c>
      <c r="L75" s="104"/>
      <c r="M75" s="100"/>
    </row>
    <row r="76" spans="1:13" s="31" customFormat="1" ht="24" customHeight="1" x14ac:dyDescent="0.2">
      <c r="A76" s="129"/>
      <c r="B76" s="90" t="s">
        <v>336</v>
      </c>
      <c r="C76" s="54" t="s">
        <v>44</v>
      </c>
      <c r="D76" s="92" t="s">
        <v>337</v>
      </c>
      <c r="E76" s="28">
        <v>10</v>
      </c>
      <c r="F76" s="85">
        <v>15</v>
      </c>
      <c r="G76" s="84">
        <v>15</v>
      </c>
      <c r="H76" s="28">
        <f>0.8*G76</f>
        <v>12</v>
      </c>
      <c r="I76" s="28">
        <f>0.2*G76</f>
        <v>3</v>
      </c>
      <c r="J76" s="28">
        <f>7*H76</f>
        <v>84</v>
      </c>
      <c r="K76" s="26" t="s">
        <v>350</v>
      </c>
      <c r="L76" s="90" t="s">
        <v>370</v>
      </c>
      <c r="M76" s="100"/>
    </row>
    <row r="77" spans="1:13" s="31" customFormat="1" ht="24" customHeight="1" x14ac:dyDescent="0.2">
      <c r="A77" s="129"/>
      <c r="B77" s="91"/>
      <c r="C77" s="53" t="s">
        <v>328</v>
      </c>
      <c r="D77" s="92"/>
      <c r="E77" s="28">
        <v>31</v>
      </c>
      <c r="F77" s="85">
        <v>25</v>
      </c>
      <c r="G77" s="84">
        <v>25</v>
      </c>
      <c r="H77" s="28">
        <f>G77*80%</f>
        <v>20</v>
      </c>
      <c r="I77" s="28">
        <f>G77*20%</f>
        <v>5</v>
      </c>
      <c r="J77" s="28">
        <f>34*H77</f>
        <v>680</v>
      </c>
      <c r="K77" s="57" t="s">
        <v>351</v>
      </c>
      <c r="L77" s="91"/>
      <c r="M77" s="100"/>
    </row>
    <row r="78" spans="1:13" s="31" customFormat="1" ht="48.75" customHeight="1" x14ac:dyDescent="0.2">
      <c r="A78" s="129"/>
      <c r="B78" s="91"/>
      <c r="C78" s="54" t="s">
        <v>338</v>
      </c>
      <c r="D78" s="92"/>
      <c r="E78" s="28">
        <v>25</v>
      </c>
      <c r="F78" s="85">
        <v>25</v>
      </c>
      <c r="G78" s="84">
        <v>25</v>
      </c>
      <c r="H78" s="28">
        <f>G78*80%</f>
        <v>20</v>
      </c>
      <c r="I78" s="28">
        <f>G78*20%</f>
        <v>5</v>
      </c>
      <c r="J78" s="28">
        <v>101</v>
      </c>
      <c r="K78" s="57" t="s">
        <v>345</v>
      </c>
      <c r="L78" s="104"/>
      <c r="M78" s="100"/>
    </row>
    <row r="79" spans="1:13" s="31" customFormat="1" ht="24" customHeight="1" x14ac:dyDescent="0.2">
      <c r="A79" s="129"/>
      <c r="B79" s="93" t="s">
        <v>339</v>
      </c>
      <c r="C79" s="54" t="s">
        <v>44</v>
      </c>
      <c r="D79" s="96" t="s">
        <v>340</v>
      </c>
      <c r="E79" s="28">
        <v>4</v>
      </c>
      <c r="F79" s="85">
        <v>4</v>
      </c>
      <c r="G79" s="84">
        <v>4</v>
      </c>
      <c r="H79" s="28">
        <f>+G79*0.5</f>
        <v>2</v>
      </c>
      <c r="I79" s="28">
        <f>0.5*G79</f>
        <v>2</v>
      </c>
      <c r="J79" s="28">
        <f>32*H79</f>
        <v>64</v>
      </c>
      <c r="K79" s="42" t="s">
        <v>350</v>
      </c>
      <c r="L79" s="90" t="s">
        <v>371</v>
      </c>
      <c r="M79" s="100"/>
    </row>
    <row r="80" spans="1:13" s="31" customFormat="1" ht="27" customHeight="1" x14ac:dyDescent="0.2">
      <c r="A80" s="129"/>
      <c r="B80" s="94"/>
      <c r="C80" s="54" t="s">
        <v>341</v>
      </c>
      <c r="D80" s="96"/>
      <c r="E80" s="28">
        <v>1</v>
      </c>
      <c r="F80" s="85">
        <v>1</v>
      </c>
      <c r="G80" s="84">
        <v>1</v>
      </c>
      <c r="H80" s="28">
        <v>11</v>
      </c>
      <c r="I80" s="28">
        <v>4</v>
      </c>
      <c r="J80" s="28">
        <v>15</v>
      </c>
      <c r="K80" s="42" t="s">
        <v>352</v>
      </c>
      <c r="L80" s="91"/>
      <c r="M80" s="100"/>
    </row>
    <row r="81" spans="1:13" s="31" customFormat="1" ht="24" customHeight="1" x14ac:dyDescent="0.2">
      <c r="A81" s="130"/>
      <c r="B81" s="95"/>
      <c r="C81" s="54" t="s">
        <v>342</v>
      </c>
      <c r="D81" s="96"/>
      <c r="E81" s="28">
        <v>2</v>
      </c>
      <c r="F81" s="85">
        <v>4</v>
      </c>
      <c r="G81" s="84">
        <v>4</v>
      </c>
      <c r="H81" s="28">
        <f>G81*80%</f>
        <v>3.2</v>
      </c>
      <c r="I81" s="28">
        <f>G81*20%</f>
        <v>0.8</v>
      </c>
      <c r="J81" s="28">
        <f>50*H81</f>
        <v>160</v>
      </c>
      <c r="K81" s="53" t="s">
        <v>353</v>
      </c>
      <c r="L81" s="104"/>
      <c r="M81" s="101"/>
    </row>
    <row r="82" spans="1:13" s="31" customFormat="1" ht="24" customHeight="1" x14ac:dyDescent="0.2">
      <c r="A82" s="97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</row>
    <row r="83" spans="1:13" s="31" customFormat="1" ht="24.75" customHeight="1" x14ac:dyDescent="0.2">
      <c r="A83" s="125" t="s">
        <v>137</v>
      </c>
      <c r="B83" s="88" t="s">
        <v>138</v>
      </c>
      <c r="C83" s="42" t="s">
        <v>59</v>
      </c>
      <c r="D83" s="88" t="s">
        <v>139</v>
      </c>
      <c r="E83" s="28">
        <v>195</v>
      </c>
      <c r="F83" s="85">
        <v>275</v>
      </c>
      <c r="G83" s="37">
        <f t="shared" ref="G83:G95" si="4">SUM(E83:E83)</f>
        <v>195</v>
      </c>
      <c r="H83" s="40">
        <v>5040</v>
      </c>
      <c r="I83" s="40">
        <v>1260</v>
      </c>
      <c r="J83" s="40">
        <f t="shared" ref="J83:J91" si="5">SUM(H83:I83)</f>
        <v>6300</v>
      </c>
      <c r="K83" s="26" t="s">
        <v>141</v>
      </c>
      <c r="L83" s="88" t="s">
        <v>142</v>
      </c>
      <c r="M83" s="106">
        <v>9660000</v>
      </c>
    </row>
    <row r="84" spans="1:13" s="31" customFormat="1" ht="20.25" customHeight="1" x14ac:dyDescent="0.2">
      <c r="A84" s="125"/>
      <c r="B84" s="88"/>
      <c r="C84" s="42" t="s">
        <v>59</v>
      </c>
      <c r="D84" s="88"/>
      <c r="E84" s="28">
        <v>195</v>
      </c>
      <c r="F84" s="85">
        <v>275</v>
      </c>
      <c r="G84" s="37">
        <f t="shared" si="4"/>
        <v>195</v>
      </c>
      <c r="H84" s="40">
        <v>5</v>
      </c>
      <c r="I84" s="40">
        <v>15</v>
      </c>
      <c r="J84" s="40">
        <f>SUM(H84:I84)</f>
        <v>20</v>
      </c>
      <c r="K84" s="26" t="s">
        <v>317</v>
      </c>
      <c r="L84" s="88"/>
      <c r="M84" s="106"/>
    </row>
    <row r="85" spans="1:13" s="31" customFormat="1" ht="21.75" customHeight="1" x14ac:dyDescent="0.2">
      <c r="A85" s="125"/>
      <c r="B85" s="88"/>
      <c r="C85" s="42" t="s">
        <v>140</v>
      </c>
      <c r="D85" s="88"/>
      <c r="E85" s="37">
        <v>1</v>
      </c>
      <c r="F85" s="85">
        <v>1</v>
      </c>
      <c r="G85" s="37">
        <f t="shared" si="4"/>
        <v>1</v>
      </c>
      <c r="H85" s="32">
        <v>1</v>
      </c>
      <c r="I85" s="32">
        <v>1</v>
      </c>
      <c r="J85" s="40">
        <f t="shared" si="5"/>
        <v>2</v>
      </c>
      <c r="K85" s="26" t="s">
        <v>143</v>
      </c>
      <c r="L85" s="88"/>
      <c r="M85" s="106"/>
    </row>
    <row r="86" spans="1:13" s="31" customFormat="1" ht="30" customHeight="1" x14ac:dyDescent="0.2">
      <c r="A86" s="125"/>
      <c r="B86" s="92" t="s">
        <v>144</v>
      </c>
      <c r="C86" s="58" t="s">
        <v>65</v>
      </c>
      <c r="D86" s="92" t="s">
        <v>145</v>
      </c>
      <c r="E86" s="28">
        <v>6</v>
      </c>
      <c r="F86" s="85">
        <v>6</v>
      </c>
      <c r="G86" s="37">
        <f t="shared" si="4"/>
        <v>6</v>
      </c>
      <c r="H86" s="28">
        <v>2</v>
      </c>
      <c r="I86" s="28">
        <v>1</v>
      </c>
      <c r="J86" s="40">
        <f t="shared" si="5"/>
        <v>3</v>
      </c>
      <c r="K86" s="26" t="s">
        <v>147</v>
      </c>
      <c r="L86" s="88" t="s">
        <v>148</v>
      </c>
      <c r="M86" s="106"/>
    </row>
    <row r="87" spans="1:13" s="31" customFormat="1" ht="30" customHeight="1" x14ac:dyDescent="0.2">
      <c r="A87" s="125"/>
      <c r="B87" s="92"/>
      <c r="C87" s="42" t="s">
        <v>146</v>
      </c>
      <c r="D87" s="92"/>
      <c r="E87" s="28">
        <v>96</v>
      </c>
      <c r="F87" s="85">
        <v>275</v>
      </c>
      <c r="G87" s="37">
        <f t="shared" si="4"/>
        <v>96</v>
      </c>
      <c r="H87" s="28">
        <v>5</v>
      </c>
      <c r="I87" s="28">
        <v>15</v>
      </c>
      <c r="J87" s="40">
        <f t="shared" si="5"/>
        <v>20</v>
      </c>
      <c r="K87" s="26" t="s">
        <v>149</v>
      </c>
      <c r="L87" s="88"/>
      <c r="M87" s="106"/>
    </row>
    <row r="88" spans="1:13" s="31" customFormat="1" ht="30" customHeight="1" x14ac:dyDescent="0.2">
      <c r="A88" s="125"/>
      <c r="B88" s="92"/>
      <c r="C88" s="58" t="s">
        <v>112</v>
      </c>
      <c r="D88" s="92"/>
      <c r="E88" s="28">
        <v>90</v>
      </c>
      <c r="F88" s="85">
        <v>275</v>
      </c>
      <c r="G88" s="37">
        <f t="shared" si="4"/>
        <v>90</v>
      </c>
      <c r="H88" s="32">
        <v>5</v>
      </c>
      <c r="I88" s="32">
        <v>15</v>
      </c>
      <c r="J88" s="40">
        <f t="shared" si="5"/>
        <v>20</v>
      </c>
      <c r="K88" s="26" t="s">
        <v>150</v>
      </c>
      <c r="L88" s="88"/>
      <c r="M88" s="106"/>
    </row>
    <row r="89" spans="1:13" s="31" customFormat="1" ht="30" customHeight="1" x14ac:dyDescent="0.2">
      <c r="A89" s="125"/>
      <c r="B89" s="92"/>
      <c r="C89" s="58" t="s">
        <v>112</v>
      </c>
      <c r="D89" s="92"/>
      <c r="E89" s="28">
        <v>40</v>
      </c>
      <c r="F89" s="85">
        <v>0</v>
      </c>
      <c r="G89" s="37">
        <f t="shared" si="4"/>
        <v>40</v>
      </c>
      <c r="H89" s="32">
        <v>5</v>
      </c>
      <c r="I89" s="32">
        <v>5</v>
      </c>
      <c r="J89" s="40">
        <f t="shared" si="5"/>
        <v>10</v>
      </c>
      <c r="K89" s="26" t="s">
        <v>151</v>
      </c>
      <c r="L89" s="88"/>
      <c r="M89" s="106"/>
    </row>
    <row r="90" spans="1:13" s="31" customFormat="1" ht="19.5" customHeight="1" x14ac:dyDescent="0.2">
      <c r="A90" s="125"/>
      <c r="B90" s="92" t="s">
        <v>152</v>
      </c>
      <c r="C90" s="58" t="s">
        <v>153</v>
      </c>
      <c r="D90" s="92" t="s">
        <v>318</v>
      </c>
      <c r="E90" s="28">
        <v>55</v>
      </c>
      <c r="F90" s="85">
        <v>130</v>
      </c>
      <c r="G90" s="37">
        <f t="shared" si="4"/>
        <v>55</v>
      </c>
      <c r="H90" s="40">
        <v>4</v>
      </c>
      <c r="I90" s="40">
        <v>13</v>
      </c>
      <c r="J90" s="40">
        <f t="shared" si="5"/>
        <v>17</v>
      </c>
      <c r="K90" s="26" t="s">
        <v>155</v>
      </c>
      <c r="L90" s="92" t="s">
        <v>156</v>
      </c>
      <c r="M90" s="106"/>
    </row>
    <row r="91" spans="1:13" s="31" customFormat="1" ht="19.5" customHeight="1" x14ac:dyDescent="0.2">
      <c r="A91" s="125"/>
      <c r="B91" s="92"/>
      <c r="C91" s="58" t="s">
        <v>101</v>
      </c>
      <c r="D91" s="92"/>
      <c r="E91" s="28">
        <v>65</v>
      </c>
      <c r="F91" s="85">
        <v>130</v>
      </c>
      <c r="G91" s="37">
        <f t="shared" si="4"/>
        <v>65</v>
      </c>
      <c r="H91" s="40">
        <v>321</v>
      </c>
      <c r="I91" s="40">
        <v>80</v>
      </c>
      <c r="J91" s="40">
        <f t="shared" si="5"/>
        <v>401</v>
      </c>
      <c r="K91" s="26" t="s">
        <v>157</v>
      </c>
      <c r="L91" s="92"/>
      <c r="M91" s="106"/>
    </row>
    <row r="92" spans="1:13" s="31" customFormat="1" ht="19.5" customHeight="1" x14ac:dyDescent="0.2">
      <c r="A92" s="125"/>
      <c r="B92" s="92"/>
      <c r="C92" s="58" t="s">
        <v>154</v>
      </c>
      <c r="D92" s="92"/>
      <c r="E92" s="28">
        <v>67</v>
      </c>
      <c r="F92" s="85">
        <v>275</v>
      </c>
      <c r="G92" s="37">
        <f t="shared" si="4"/>
        <v>67</v>
      </c>
      <c r="H92" s="40">
        <v>2240</v>
      </c>
      <c r="I92" s="40">
        <v>560</v>
      </c>
      <c r="J92" s="40">
        <f>SUM(H92:I92)</f>
        <v>2800</v>
      </c>
      <c r="K92" s="26" t="s">
        <v>158</v>
      </c>
      <c r="L92" s="92"/>
      <c r="M92" s="106"/>
    </row>
    <row r="93" spans="1:13" s="31" customFormat="1" ht="19.5" customHeight="1" x14ac:dyDescent="0.2">
      <c r="A93" s="125"/>
      <c r="B93" s="118" t="s">
        <v>53</v>
      </c>
      <c r="C93" s="42" t="s">
        <v>46</v>
      </c>
      <c r="D93" s="92" t="s">
        <v>56</v>
      </c>
      <c r="E93" s="28">
        <v>10</v>
      </c>
      <c r="F93" s="85">
        <v>50</v>
      </c>
      <c r="G93" s="37">
        <f t="shared" si="4"/>
        <v>10</v>
      </c>
      <c r="H93" s="40">
        <v>560</v>
      </c>
      <c r="I93" s="40">
        <v>112</v>
      </c>
      <c r="J93" s="40">
        <f>SUM(H93:I93)</f>
        <v>672</v>
      </c>
      <c r="K93" s="41" t="s">
        <v>48</v>
      </c>
      <c r="L93" s="92" t="s">
        <v>319</v>
      </c>
      <c r="M93" s="106"/>
    </row>
    <row r="94" spans="1:13" s="31" customFormat="1" ht="19.5" customHeight="1" x14ac:dyDescent="0.2">
      <c r="A94" s="125"/>
      <c r="B94" s="118"/>
      <c r="C94" s="42" t="s">
        <v>54</v>
      </c>
      <c r="D94" s="92"/>
      <c r="E94" s="28">
        <v>1</v>
      </c>
      <c r="F94" s="85">
        <v>50</v>
      </c>
      <c r="G94" s="37">
        <f t="shared" si="4"/>
        <v>1</v>
      </c>
      <c r="H94" s="40">
        <v>560</v>
      </c>
      <c r="I94" s="40">
        <v>140</v>
      </c>
      <c r="J94" s="40">
        <f>SUM(H94:I94)</f>
        <v>700</v>
      </c>
      <c r="K94" s="41" t="s">
        <v>48</v>
      </c>
      <c r="L94" s="92"/>
      <c r="M94" s="106"/>
    </row>
    <row r="95" spans="1:13" s="31" customFormat="1" ht="23.25" customHeight="1" x14ac:dyDescent="0.2">
      <c r="A95" s="125"/>
      <c r="B95" s="118"/>
      <c r="C95" s="58" t="s">
        <v>55</v>
      </c>
      <c r="D95" s="92"/>
      <c r="E95" s="28">
        <v>1</v>
      </c>
      <c r="F95" s="85">
        <v>0</v>
      </c>
      <c r="G95" s="37">
        <f t="shared" si="4"/>
        <v>1</v>
      </c>
      <c r="H95" s="28">
        <v>10</v>
      </c>
      <c r="I95" s="28">
        <v>4</v>
      </c>
      <c r="J95" s="28">
        <f>SUM(H95:I95)</f>
        <v>14</v>
      </c>
      <c r="K95" s="41" t="s">
        <v>42</v>
      </c>
      <c r="L95" s="92"/>
      <c r="M95" s="106"/>
    </row>
    <row r="96" spans="1:13" s="31" customFormat="1" ht="22.5" customHeight="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</row>
    <row r="97" spans="1:13" s="31" customFormat="1" ht="26.25" customHeight="1" x14ac:dyDescent="0.2">
      <c r="A97" s="102" t="s">
        <v>374</v>
      </c>
      <c r="B97" s="30" t="s">
        <v>268</v>
      </c>
      <c r="C97" s="26" t="s">
        <v>249</v>
      </c>
      <c r="D97" s="26" t="s">
        <v>269</v>
      </c>
      <c r="E97" s="28">
        <v>34</v>
      </c>
      <c r="F97" s="85">
        <v>200</v>
      </c>
      <c r="G97" s="28">
        <f t="shared" ref="G97:G102" si="6">SUM(E97:E97)</f>
        <v>34</v>
      </c>
      <c r="H97" s="28">
        <v>300</v>
      </c>
      <c r="I97" s="28">
        <v>200</v>
      </c>
      <c r="J97" s="28">
        <f t="shared" ref="J97:J102" si="7">SUM(H97:I97)</f>
        <v>500</v>
      </c>
      <c r="K97" s="41" t="s">
        <v>270</v>
      </c>
      <c r="L97" s="92" t="s">
        <v>281</v>
      </c>
      <c r="M97" s="106">
        <v>354750</v>
      </c>
    </row>
    <row r="98" spans="1:13" s="31" customFormat="1" ht="22.5" customHeight="1" x14ac:dyDescent="0.2">
      <c r="A98" s="102"/>
      <c r="B98" s="118" t="s">
        <v>271</v>
      </c>
      <c r="C98" s="26" t="s">
        <v>65</v>
      </c>
      <c r="D98" s="92" t="s">
        <v>272</v>
      </c>
      <c r="E98" s="28">
        <v>8</v>
      </c>
      <c r="F98" s="85">
        <v>19</v>
      </c>
      <c r="G98" s="28">
        <f t="shared" si="6"/>
        <v>8</v>
      </c>
      <c r="H98" s="28">
        <v>90</v>
      </c>
      <c r="I98" s="28">
        <v>60</v>
      </c>
      <c r="J98" s="28">
        <f t="shared" si="7"/>
        <v>150</v>
      </c>
      <c r="K98" s="26" t="s">
        <v>273</v>
      </c>
      <c r="L98" s="92"/>
      <c r="M98" s="106"/>
    </row>
    <row r="99" spans="1:13" s="31" customFormat="1" ht="23.25" customHeight="1" x14ac:dyDescent="0.2">
      <c r="A99" s="102"/>
      <c r="B99" s="118"/>
      <c r="C99" s="26" t="s">
        <v>15</v>
      </c>
      <c r="D99" s="92"/>
      <c r="E99" s="28">
        <v>7</v>
      </c>
      <c r="F99" s="85">
        <v>19</v>
      </c>
      <c r="G99" s="28">
        <f t="shared" si="6"/>
        <v>7</v>
      </c>
      <c r="H99" s="28">
        <v>297.60000000000002</v>
      </c>
      <c r="I99" s="28">
        <v>74.400000000000006</v>
      </c>
      <c r="J99" s="28">
        <f t="shared" si="7"/>
        <v>372</v>
      </c>
      <c r="K99" s="26" t="s">
        <v>273</v>
      </c>
      <c r="L99" s="92"/>
      <c r="M99" s="106"/>
    </row>
    <row r="100" spans="1:13" s="31" customFormat="1" ht="19.5" customHeight="1" x14ac:dyDescent="0.2">
      <c r="A100" s="102"/>
      <c r="B100" s="118"/>
      <c r="C100" s="26" t="s">
        <v>50</v>
      </c>
      <c r="D100" s="92"/>
      <c r="E100" s="28">
        <v>15</v>
      </c>
      <c r="F100" s="85">
        <v>19</v>
      </c>
      <c r="G100" s="28">
        <f t="shared" si="6"/>
        <v>15</v>
      </c>
      <c r="H100" s="28">
        <v>240</v>
      </c>
      <c r="I100" s="28">
        <v>60</v>
      </c>
      <c r="J100" s="28">
        <f t="shared" si="7"/>
        <v>300</v>
      </c>
      <c r="K100" s="26" t="s">
        <v>274</v>
      </c>
      <c r="L100" s="92"/>
      <c r="M100" s="106"/>
    </row>
    <row r="101" spans="1:13" s="31" customFormat="1" ht="27" customHeight="1" x14ac:dyDescent="0.2">
      <c r="A101" s="102"/>
      <c r="B101" s="34" t="s">
        <v>320</v>
      </c>
      <c r="C101" s="34" t="s">
        <v>153</v>
      </c>
      <c r="D101" s="26" t="s">
        <v>275</v>
      </c>
      <c r="E101" s="28">
        <v>120</v>
      </c>
      <c r="F101" s="85">
        <v>250</v>
      </c>
      <c r="G101" s="28">
        <f t="shared" si="6"/>
        <v>120</v>
      </c>
      <c r="H101" s="28">
        <v>160</v>
      </c>
      <c r="I101" s="28">
        <v>40</v>
      </c>
      <c r="J101" s="28">
        <f t="shared" si="7"/>
        <v>200</v>
      </c>
      <c r="K101" s="26" t="s">
        <v>276</v>
      </c>
      <c r="L101" s="92"/>
      <c r="M101" s="106"/>
    </row>
    <row r="102" spans="1:13" s="31" customFormat="1" ht="64.5" customHeight="1" x14ac:dyDescent="0.2">
      <c r="A102" s="102"/>
      <c r="B102" s="26" t="s">
        <v>321</v>
      </c>
      <c r="C102" s="34" t="s">
        <v>127</v>
      </c>
      <c r="D102" s="26" t="s">
        <v>310</v>
      </c>
      <c r="E102" s="28">
        <v>70</v>
      </c>
      <c r="F102" s="85">
        <v>200</v>
      </c>
      <c r="G102" s="28">
        <f t="shared" si="6"/>
        <v>70</v>
      </c>
      <c r="H102" s="28">
        <v>800</v>
      </c>
      <c r="I102" s="28">
        <v>550</v>
      </c>
      <c r="J102" s="28">
        <f t="shared" si="7"/>
        <v>1350</v>
      </c>
      <c r="K102" s="26" t="s">
        <v>50</v>
      </c>
      <c r="L102" s="92"/>
      <c r="M102" s="106"/>
    </row>
    <row r="103" spans="1:13" s="31" customFormat="1" ht="23.25" customHeight="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</row>
    <row r="104" spans="1:13" s="31" customFormat="1" ht="30.75" customHeight="1" x14ac:dyDescent="0.2">
      <c r="A104" s="102" t="s">
        <v>111</v>
      </c>
      <c r="B104" s="88" t="s">
        <v>78</v>
      </c>
      <c r="C104" s="30" t="s">
        <v>79</v>
      </c>
      <c r="D104" s="105" t="s">
        <v>354</v>
      </c>
      <c r="E104" s="37">
        <v>4</v>
      </c>
      <c r="F104" s="37">
        <v>3</v>
      </c>
      <c r="G104" s="28">
        <f t="shared" ref="G104:G128" si="8">SUM(E104:E104)</f>
        <v>4</v>
      </c>
      <c r="H104" s="44">
        <v>10</v>
      </c>
      <c r="I104" s="40">
        <v>14</v>
      </c>
      <c r="J104" s="40">
        <f t="shared" ref="J104:J128" si="9">SUM(H104:I104)</f>
        <v>24</v>
      </c>
      <c r="K104" s="26" t="s">
        <v>84</v>
      </c>
      <c r="L104" s="92" t="s">
        <v>85</v>
      </c>
      <c r="M104" s="106">
        <v>232263800</v>
      </c>
    </row>
    <row r="105" spans="1:13" s="31" customFormat="1" ht="24.75" customHeight="1" x14ac:dyDescent="0.2">
      <c r="A105" s="102"/>
      <c r="B105" s="88"/>
      <c r="C105" s="30" t="s">
        <v>80</v>
      </c>
      <c r="D105" s="105"/>
      <c r="E105" s="40">
        <v>1</v>
      </c>
      <c r="F105" s="44">
        <v>1</v>
      </c>
      <c r="G105" s="40">
        <f t="shared" si="8"/>
        <v>1</v>
      </c>
      <c r="H105" s="40">
        <v>6</v>
      </c>
      <c r="I105" s="40">
        <v>4</v>
      </c>
      <c r="J105" s="40">
        <f t="shared" si="9"/>
        <v>10</v>
      </c>
      <c r="K105" s="26" t="s">
        <v>86</v>
      </c>
      <c r="L105" s="92"/>
      <c r="M105" s="106"/>
    </row>
    <row r="106" spans="1:13" s="31" customFormat="1" ht="24.75" customHeight="1" x14ac:dyDescent="0.2">
      <c r="A106" s="102"/>
      <c r="B106" s="88"/>
      <c r="C106" s="30" t="s">
        <v>81</v>
      </c>
      <c r="D106" s="105"/>
      <c r="E106" s="28">
        <v>1</v>
      </c>
      <c r="F106" s="86">
        <v>1</v>
      </c>
      <c r="G106" s="28">
        <f t="shared" si="8"/>
        <v>1</v>
      </c>
      <c r="H106" s="40">
        <v>3</v>
      </c>
      <c r="I106" s="40">
        <v>2</v>
      </c>
      <c r="J106" s="40">
        <f t="shared" si="9"/>
        <v>5</v>
      </c>
      <c r="K106" s="26" t="s">
        <v>87</v>
      </c>
      <c r="L106" s="92"/>
      <c r="M106" s="106"/>
    </row>
    <row r="107" spans="1:13" s="31" customFormat="1" ht="21.75" customHeight="1" x14ac:dyDescent="0.2">
      <c r="A107" s="102"/>
      <c r="B107" s="88"/>
      <c r="C107" s="30" t="s">
        <v>79</v>
      </c>
      <c r="D107" s="105"/>
      <c r="E107" s="28">
        <v>0</v>
      </c>
      <c r="F107" s="86">
        <v>1</v>
      </c>
      <c r="G107" s="28">
        <f t="shared" si="8"/>
        <v>0</v>
      </c>
      <c r="H107" s="40">
        <v>3</v>
      </c>
      <c r="I107" s="40">
        <v>2</v>
      </c>
      <c r="J107" s="40">
        <f t="shared" si="9"/>
        <v>5</v>
      </c>
      <c r="K107" s="26" t="s">
        <v>87</v>
      </c>
      <c r="L107" s="92"/>
      <c r="M107" s="106"/>
    </row>
    <row r="108" spans="1:13" s="31" customFormat="1" ht="24.75" customHeight="1" x14ac:dyDescent="0.2">
      <c r="A108" s="102"/>
      <c r="B108" s="88"/>
      <c r="C108" s="30" t="s">
        <v>82</v>
      </c>
      <c r="D108" s="105"/>
      <c r="E108" s="28">
        <v>0</v>
      </c>
      <c r="F108" s="85">
        <v>0</v>
      </c>
      <c r="G108" s="28">
        <f t="shared" si="8"/>
        <v>0</v>
      </c>
      <c r="H108" s="40">
        <v>10</v>
      </c>
      <c r="I108" s="40">
        <v>2</v>
      </c>
      <c r="J108" s="40">
        <f t="shared" si="9"/>
        <v>12</v>
      </c>
      <c r="K108" s="26" t="s">
        <v>88</v>
      </c>
      <c r="L108" s="92"/>
      <c r="M108" s="106"/>
    </row>
    <row r="109" spans="1:13" s="31" customFormat="1" ht="26.25" customHeight="1" x14ac:dyDescent="0.2">
      <c r="A109" s="102"/>
      <c r="B109" s="88"/>
      <c r="C109" s="30" t="s">
        <v>83</v>
      </c>
      <c r="D109" s="105"/>
      <c r="E109" s="28">
        <v>1</v>
      </c>
      <c r="F109" s="86">
        <v>1</v>
      </c>
      <c r="G109" s="28">
        <f t="shared" si="8"/>
        <v>1</v>
      </c>
      <c r="H109" s="28">
        <v>15</v>
      </c>
      <c r="I109" s="28">
        <v>7</v>
      </c>
      <c r="J109" s="40">
        <f t="shared" si="9"/>
        <v>22</v>
      </c>
      <c r="K109" s="26" t="s">
        <v>50</v>
      </c>
      <c r="L109" s="92"/>
      <c r="M109" s="106"/>
    </row>
    <row r="110" spans="1:13" s="31" customFormat="1" ht="24" customHeight="1" x14ac:dyDescent="0.2">
      <c r="A110" s="102"/>
      <c r="B110" s="88" t="s">
        <v>89</v>
      </c>
      <c r="C110" s="39" t="s">
        <v>90</v>
      </c>
      <c r="D110" s="88" t="s">
        <v>93</v>
      </c>
      <c r="E110" s="28">
        <v>1</v>
      </c>
      <c r="F110" s="85">
        <v>0</v>
      </c>
      <c r="G110" s="28">
        <f t="shared" si="8"/>
        <v>1</v>
      </c>
      <c r="H110" s="28">
        <v>4</v>
      </c>
      <c r="I110" s="28">
        <v>2</v>
      </c>
      <c r="J110" s="28">
        <f t="shared" si="9"/>
        <v>6</v>
      </c>
      <c r="K110" s="26" t="s">
        <v>50</v>
      </c>
      <c r="L110" s="92" t="s">
        <v>98</v>
      </c>
      <c r="M110" s="106"/>
    </row>
    <row r="111" spans="1:13" s="31" customFormat="1" ht="24" customHeight="1" x14ac:dyDescent="0.2">
      <c r="A111" s="102"/>
      <c r="B111" s="88"/>
      <c r="C111" s="39" t="s">
        <v>65</v>
      </c>
      <c r="D111" s="88"/>
      <c r="E111" s="28">
        <v>625</v>
      </c>
      <c r="F111" s="85">
        <v>1500</v>
      </c>
      <c r="G111" s="28">
        <f t="shared" si="8"/>
        <v>625</v>
      </c>
      <c r="H111" s="28">
        <v>240</v>
      </c>
      <c r="I111" s="28">
        <v>144</v>
      </c>
      <c r="J111" s="28">
        <f t="shared" si="9"/>
        <v>384</v>
      </c>
      <c r="K111" s="26" t="s">
        <v>95</v>
      </c>
      <c r="L111" s="92"/>
      <c r="M111" s="106"/>
    </row>
    <row r="112" spans="1:13" s="31" customFormat="1" ht="24.75" customHeight="1" x14ac:dyDescent="0.2">
      <c r="A112" s="102"/>
      <c r="B112" s="88"/>
      <c r="C112" s="39" t="s">
        <v>65</v>
      </c>
      <c r="D112" s="105" t="s">
        <v>94</v>
      </c>
      <c r="E112" s="28">
        <v>3</v>
      </c>
      <c r="F112" s="85">
        <v>3</v>
      </c>
      <c r="G112" s="28">
        <f t="shared" si="8"/>
        <v>3</v>
      </c>
      <c r="H112" s="28">
        <v>4</v>
      </c>
      <c r="I112" s="28">
        <v>2</v>
      </c>
      <c r="J112" s="28">
        <f t="shared" si="9"/>
        <v>6</v>
      </c>
      <c r="K112" s="26" t="s">
        <v>96</v>
      </c>
      <c r="L112" s="92"/>
      <c r="M112" s="106"/>
    </row>
    <row r="113" spans="1:13" s="31" customFormat="1" ht="26.25" customHeight="1" x14ac:dyDescent="0.2">
      <c r="A113" s="102"/>
      <c r="B113" s="88"/>
      <c r="C113" s="30" t="s">
        <v>91</v>
      </c>
      <c r="D113" s="105"/>
      <c r="E113" s="28">
        <v>3</v>
      </c>
      <c r="F113" s="85">
        <v>3</v>
      </c>
      <c r="G113" s="37">
        <f t="shared" si="8"/>
        <v>3</v>
      </c>
      <c r="H113" s="28">
        <v>2</v>
      </c>
      <c r="I113" s="28">
        <v>3</v>
      </c>
      <c r="J113" s="28">
        <f t="shared" si="9"/>
        <v>5</v>
      </c>
      <c r="K113" s="26" t="s">
        <v>97</v>
      </c>
      <c r="L113" s="92"/>
      <c r="M113" s="106"/>
    </row>
    <row r="114" spans="1:13" s="31" customFormat="1" ht="24" customHeight="1" x14ac:dyDescent="0.2">
      <c r="A114" s="102"/>
      <c r="B114" s="88"/>
      <c r="C114" s="39" t="s">
        <v>92</v>
      </c>
      <c r="D114" s="105"/>
      <c r="E114" s="28">
        <v>33</v>
      </c>
      <c r="F114" s="85">
        <v>33</v>
      </c>
      <c r="G114" s="28">
        <f t="shared" si="8"/>
        <v>33</v>
      </c>
      <c r="H114" s="28">
        <v>10</v>
      </c>
      <c r="I114" s="28">
        <v>5</v>
      </c>
      <c r="J114" s="28">
        <f t="shared" si="9"/>
        <v>15</v>
      </c>
      <c r="K114" s="26" t="s">
        <v>97</v>
      </c>
      <c r="L114" s="92"/>
      <c r="M114" s="106"/>
    </row>
    <row r="115" spans="1:13" s="31" customFormat="1" ht="24" customHeight="1" x14ac:dyDescent="0.2">
      <c r="A115" s="102"/>
      <c r="B115" s="88" t="s">
        <v>99</v>
      </c>
      <c r="C115" s="39" t="s">
        <v>101</v>
      </c>
      <c r="D115" s="105" t="s">
        <v>100</v>
      </c>
      <c r="E115" s="28">
        <v>21</v>
      </c>
      <c r="F115" s="85">
        <v>21</v>
      </c>
      <c r="G115" s="28">
        <f t="shared" si="8"/>
        <v>21</v>
      </c>
      <c r="H115" s="28">
        <v>4</v>
      </c>
      <c r="I115" s="28">
        <v>10</v>
      </c>
      <c r="J115" s="28">
        <f t="shared" si="9"/>
        <v>14</v>
      </c>
      <c r="K115" s="34" t="s">
        <v>102</v>
      </c>
      <c r="L115" s="127" t="s">
        <v>103</v>
      </c>
      <c r="M115" s="106"/>
    </row>
    <row r="116" spans="1:13" s="31" customFormat="1" ht="21" customHeight="1" x14ac:dyDescent="0.2">
      <c r="A116" s="102"/>
      <c r="B116" s="88"/>
      <c r="C116" s="39" t="s">
        <v>101</v>
      </c>
      <c r="D116" s="105"/>
      <c r="E116" s="28">
        <v>33</v>
      </c>
      <c r="F116" s="85">
        <v>33</v>
      </c>
      <c r="G116" s="28">
        <f t="shared" si="8"/>
        <v>33</v>
      </c>
      <c r="H116" s="28">
        <v>4</v>
      </c>
      <c r="I116" s="28">
        <v>10</v>
      </c>
      <c r="J116" s="28">
        <f t="shared" si="9"/>
        <v>14</v>
      </c>
      <c r="K116" s="34" t="s">
        <v>104</v>
      </c>
      <c r="L116" s="127"/>
      <c r="M116" s="106"/>
    </row>
    <row r="117" spans="1:13" s="31" customFormat="1" ht="21.75" customHeight="1" x14ac:dyDescent="0.2">
      <c r="A117" s="102"/>
      <c r="B117" s="88"/>
      <c r="C117" s="39" t="s">
        <v>79</v>
      </c>
      <c r="D117" s="105"/>
      <c r="E117" s="28">
        <v>60</v>
      </c>
      <c r="F117" s="85">
        <v>60</v>
      </c>
      <c r="G117" s="28">
        <f t="shared" si="8"/>
        <v>60</v>
      </c>
      <c r="H117" s="28">
        <v>4</v>
      </c>
      <c r="I117" s="28">
        <v>10</v>
      </c>
      <c r="J117" s="28">
        <f t="shared" si="9"/>
        <v>14</v>
      </c>
      <c r="K117" s="34" t="s">
        <v>105</v>
      </c>
      <c r="L117" s="127"/>
      <c r="M117" s="106"/>
    </row>
    <row r="118" spans="1:13" s="31" customFormat="1" ht="20.25" customHeight="1" x14ac:dyDescent="0.2">
      <c r="A118" s="102"/>
      <c r="B118" s="88" t="s">
        <v>106</v>
      </c>
      <c r="C118" s="39" t="s">
        <v>108</v>
      </c>
      <c r="D118" s="105" t="s">
        <v>107</v>
      </c>
      <c r="E118" s="28">
        <v>1</v>
      </c>
      <c r="F118" s="85">
        <v>1</v>
      </c>
      <c r="G118" s="28">
        <f t="shared" si="8"/>
        <v>1</v>
      </c>
      <c r="H118" s="28">
        <v>5</v>
      </c>
      <c r="I118" s="28">
        <v>4</v>
      </c>
      <c r="J118" s="28">
        <f t="shared" si="9"/>
        <v>9</v>
      </c>
      <c r="K118" s="26" t="s">
        <v>105</v>
      </c>
      <c r="L118" s="127" t="s">
        <v>110</v>
      </c>
      <c r="M118" s="106"/>
    </row>
    <row r="119" spans="1:13" s="31" customFormat="1" ht="22.5" customHeight="1" x14ac:dyDescent="0.2">
      <c r="A119" s="102"/>
      <c r="B119" s="88"/>
      <c r="C119" s="39" t="s">
        <v>108</v>
      </c>
      <c r="D119" s="105"/>
      <c r="E119" s="28">
        <v>1</v>
      </c>
      <c r="F119" s="85">
        <v>1</v>
      </c>
      <c r="G119" s="28">
        <f t="shared" si="8"/>
        <v>1</v>
      </c>
      <c r="H119" s="28">
        <v>5</v>
      </c>
      <c r="I119" s="28">
        <v>4</v>
      </c>
      <c r="J119" s="28">
        <f t="shared" si="9"/>
        <v>9</v>
      </c>
      <c r="K119" s="26" t="s">
        <v>105</v>
      </c>
      <c r="L119" s="127"/>
      <c r="M119" s="106"/>
    </row>
    <row r="120" spans="1:13" s="31" customFormat="1" ht="22.5" customHeight="1" x14ac:dyDescent="0.2">
      <c r="A120" s="102"/>
      <c r="B120" s="88"/>
      <c r="C120" s="39" t="s">
        <v>108</v>
      </c>
      <c r="D120" s="105"/>
      <c r="E120" s="28">
        <v>1</v>
      </c>
      <c r="F120" s="85">
        <v>1</v>
      </c>
      <c r="G120" s="28">
        <f t="shared" si="8"/>
        <v>1</v>
      </c>
      <c r="H120" s="28">
        <v>5</v>
      </c>
      <c r="I120" s="28">
        <v>4</v>
      </c>
      <c r="J120" s="28">
        <f t="shared" si="9"/>
        <v>9</v>
      </c>
      <c r="K120" s="26" t="s">
        <v>105</v>
      </c>
      <c r="L120" s="127"/>
      <c r="M120" s="106"/>
    </row>
    <row r="121" spans="1:13" s="31" customFormat="1" ht="23.25" customHeight="1" x14ac:dyDescent="0.2">
      <c r="A121" s="102"/>
      <c r="B121" s="88"/>
      <c r="C121" s="39" t="s">
        <v>108</v>
      </c>
      <c r="D121" s="105"/>
      <c r="E121" s="28">
        <v>1</v>
      </c>
      <c r="F121" s="85">
        <v>1</v>
      </c>
      <c r="G121" s="28">
        <f t="shared" si="8"/>
        <v>1</v>
      </c>
      <c r="H121" s="28">
        <v>7</v>
      </c>
      <c r="I121" s="28">
        <v>4</v>
      </c>
      <c r="J121" s="28">
        <f t="shared" si="9"/>
        <v>11</v>
      </c>
      <c r="K121" s="26" t="s">
        <v>105</v>
      </c>
      <c r="L121" s="127"/>
      <c r="M121" s="106"/>
    </row>
    <row r="122" spans="1:13" s="31" customFormat="1" ht="21.75" customHeight="1" x14ac:dyDescent="0.2">
      <c r="A122" s="102"/>
      <c r="B122" s="88"/>
      <c r="C122" s="39" t="s">
        <v>108</v>
      </c>
      <c r="D122" s="105"/>
      <c r="E122" s="28">
        <v>1</v>
      </c>
      <c r="F122" s="85">
        <v>1</v>
      </c>
      <c r="G122" s="28">
        <f t="shared" si="8"/>
        <v>1</v>
      </c>
      <c r="H122" s="28">
        <v>5</v>
      </c>
      <c r="I122" s="28">
        <v>4</v>
      </c>
      <c r="J122" s="28">
        <f t="shared" si="9"/>
        <v>9</v>
      </c>
      <c r="K122" s="26" t="s">
        <v>105</v>
      </c>
      <c r="L122" s="127"/>
      <c r="M122" s="106"/>
    </row>
    <row r="123" spans="1:13" s="31" customFormat="1" ht="24.75" customHeight="1" x14ac:dyDescent="0.2">
      <c r="A123" s="102"/>
      <c r="B123" s="88"/>
      <c r="C123" s="39" t="s">
        <v>109</v>
      </c>
      <c r="D123" s="105"/>
      <c r="E123" s="28">
        <v>0</v>
      </c>
      <c r="F123" s="85">
        <v>1</v>
      </c>
      <c r="G123" s="28">
        <f t="shared" si="8"/>
        <v>0</v>
      </c>
      <c r="H123" s="28">
        <v>5</v>
      </c>
      <c r="I123" s="28">
        <v>4</v>
      </c>
      <c r="J123" s="28">
        <f t="shared" si="9"/>
        <v>9</v>
      </c>
      <c r="K123" s="26" t="s">
        <v>105</v>
      </c>
      <c r="L123" s="127"/>
      <c r="M123" s="106"/>
    </row>
    <row r="124" spans="1:13" s="31" customFormat="1" ht="20.25" customHeight="1" x14ac:dyDescent="0.2">
      <c r="A124" s="102"/>
      <c r="B124" s="88"/>
      <c r="C124" s="39" t="s">
        <v>108</v>
      </c>
      <c r="D124" s="105"/>
      <c r="E124" s="28">
        <v>0</v>
      </c>
      <c r="F124" s="85">
        <v>1</v>
      </c>
      <c r="G124" s="28">
        <f t="shared" si="8"/>
        <v>0</v>
      </c>
      <c r="H124" s="28">
        <v>5</v>
      </c>
      <c r="I124" s="28">
        <v>4</v>
      </c>
      <c r="J124" s="28">
        <f t="shared" si="9"/>
        <v>9</v>
      </c>
      <c r="K124" s="26" t="s">
        <v>105</v>
      </c>
      <c r="L124" s="127"/>
      <c r="M124" s="106"/>
    </row>
    <row r="125" spans="1:13" s="31" customFormat="1" ht="21" customHeight="1" x14ac:dyDescent="0.2">
      <c r="A125" s="102"/>
      <c r="B125" s="88"/>
      <c r="C125" s="39" t="s">
        <v>108</v>
      </c>
      <c r="D125" s="105"/>
      <c r="E125" s="28">
        <v>0</v>
      </c>
      <c r="F125" s="85">
        <v>1</v>
      </c>
      <c r="G125" s="28">
        <f t="shared" si="8"/>
        <v>0</v>
      </c>
      <c r="H125" s="28">
        <v>5</v>
      </c>
      <c r="I125" s="28">
        <v>4</v>
      </c>
      <c r="J125" s="28">
        <f t="shared" si="9"/>
        <v>9</v>
      </c>
      <c r="K125" s="26" t="s">
        <v>105</v>
      </c>
      <c r="L125" s="127"/>
      <c r="M125" s="106"/>
    </row>
    <row r="126" spans="1:13" s="31" customFormat="1" ht="21.75" customHeight="1" x14ac:dyDescent="0.2">
      <c r="A126" s="102"/>
      <c r="B126" s="88"/>
      <c r="C126" s="39" t="s">
        <v>108</v>
      </c>
      <c r="D126" s="105"/>
      <c r="E126" s="28">
        <v>0</v>
      </c>
      <c r="F126" s="85">
        <v>1</v>
      </c>
      <c r="G126" s="28">
        <f t="shared" si="8"/>
        <v>0</v>
      </c>
      <c r="H126" s="28">
        <v>5</v>
      </c>
      <c r="I126" s="28">
        <v>4</v>
      </c>
      <c r="J126" s="28">
        <f t="shared" si="9"/>
        <v>9</v>
      </c>
      <c r="K126" s="26" t="s">
        <v>105</v>
      </c>
      <c r="L126" s="127"/>
      <c r="M126" s="106"/>
    </row>
    <row r="127" spans="1:13" s="31" customFormat="1" ht="20.25" customHeight="1" x14ac:dyDescent="0.2">
      <c r="A127" s="102"/>
      <c r="B127" s="88"/>
      <c r="C127" s="39" t="s">
        <v>108</v>
      </c>
      <c r="D127" s="105"/>
      <c r="E127" s="28">
        <v>1</v>
      </c>
      <c r="F127" s="85">
        <v>1</v>
      </c>
      <c r="G127" s="28">
        <f t="shared" si="8"/>
        <v>1</v>
      </c>
      <c r="H127" s="28">
        <v>6</v>
      </c>
      <c r="I127" s="28">
        <v>4</v>
      </c>
      <c r="J127" s="28">
        <f t="shared" si="9"/>
        <v>10</v>
      </c>
      <c r="K127" s="26" t="s">
        <v>105</v>
      </c>
      <c r="L127" s="127"/>
      <c r="M127" s="106"/>
    </row>
    <row r="128" spans="1:13" s="31" customFormat="1" ht="19.5" customHeight="1" x14ac:dyDescent="0.2">
      <c r="A128" s="102"/>
      <c r="B128" s="88"/>
      <c r="C128" s="39" t="s">
        <v>108</v>
      </c>
      <c r="D128" s="105"/>
      <c r="E128" s="28">
        <v>0</v>
      </c>
      <c r="F128" s="85">
        <v>1</v>
      </c>
      <c r="G128" s="28">
        <f t="shared" si="8"/>
        <v>0</v>
      </c>
      <c r="H128" s="28">
        <v>5</v>
      </c>
      <c r="I128" s="28">
        <v>4</v>
      </c>
      <c r="J128" s="28">
        <f t="shared" si="9"/>
        <v>9</v>
      </c>
      <c r="K128" s="26" t="s">
        <v>105</v>
      </c>
      <c r="L128" s="127"/>
      <c r="M128" s="106"/>
    </row>
    <row r="129" spans="1:13" s="31" customFormat="1" ht="25.5" customHeight="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</row>
    <row r="130" spans="1:13" s="31" customFormat="1" ht="30" customHeight="1" x14ac:dyDescent="0.2">
      <c r="A130" s="102" t="s">
        <v>234</v>
      </c>
      <c r="B130" s="88" t="s">
        <v>263</v>
      </c>
      <c r="C130" s="59" t="s">
        <v>243</v>
      </c>
      <c r="D130" s="88" t="s">
        <v>237</v>
      </c>
      <c r="E130" s="28">
        <v>0</v>
      </c>
      <c r="F130" s="85">
        <v>800</v>
      </c>
      <c r="G130" s="28">
        <f t="shared" ref="G130:G142" si="10">SUM(E130:E130)</f>
        <v>0</v>
      </c>
      <c r="H130" s="28">
        <v>3</v>
      </c>
      <c r="I130" s="28">
        <v>0</v>
      </c>
      <c r="J130" s="28">
        <f t="shared" ref="J130:J148" si="11">SUM(H130:I130)</f>
        <v>3</v>
      </c>
      <c r="K130" s="42" t="s">
        <v>255</v>
      </c>
      <c r="L130" s="92" t="s">
        <v>256</v>
      </c>
      <c r="M130" s="106">
        <v>406000</v>
      </c>
    </row>
    <row r="131" spans="1:13" s="31" customFormat="1" ht="30" customHeight="1" x14ac:dyDescent="0.2">
      <c r="A131" s="102"/>
      <c r="B131" s="88"/>
      <c r="C131" s="59" t="s">
        <v>244</v>
      </c>
      <c r="D131" s="88"/>
      <c r="E131" s="28">
        <v>2</v>
      </c>
      <c r="F131" s="85">
        <v>0</v>
      </c>
      <c r="G131" s="28">
        <f t="shared" si="10"/>
        <v>2</v>
      </c>
      <c r="H131" s="29">
        <v>3</v>
      </c>
      <c r="I131" s="29">
        <v>0</v>
      </c>
      <c r="J131" s="28">
        <f t="shared" si="11"/>
        <v>3</v>
      </c>
      <c r="K131" s="42" t="s">
        <v>257</v>
      </c>
      <c r="L131" s="92"/>
      <c r="M131" s="106"/>
    </row>
    <row r="132" spans="1:13" s="31" customFormat="1" ht="30" customHeight="1" x14ac:dyDescent="0.2">
      <c r="A132" s="102"/>
      <c r="B132" s="88"/>
      <c r="C132" s="59" t="s">
        <v>245</v>
      </c>
      <c r="D132" s="41" t="s">
        <v>238</v>
      </c>
      <c r="E132" s="28">
        <v>1</v>
      </c>
      <c r="F132" s="85">
        <v>1</v>
      </c>
      <c r="G132" s="28">
        <f t="shared" si="10"/>
        <v>1</v>
      </c>
      <c r="H132" s="28">
        <v>3</v>
      </c>
      <c r="I132" s="28">
        <v>0</v>
      </c>
      <c r="J132" s="28">
        <f t="shared" si="11"/>
        <v>3</v>
      </c>
      <c r="K132" s="42" t="s">
        <v>258</v>
      </c>
      <c r="L132" s="92"/>
      <c r="M132" s="106"/>
    </row>
    <row r="133" spans="1:13" s="31" customFormat="1" ht="30" customHeight="1" x14ac:dyDescent="0.2">
      <c r="A133" s="102"/>
      <c r="B133" s="88"/>
      <c r="C133" s="59" t="s">
        <v>246</v>
      </c>
      <c r="D133" s="41" t="s">
        <v>239</v>
      </c>
      <c r="E133" s="28">
        <v>1</v>
      </c>
      <c r="F133" s="85">
        <v>2</v>
      </c>
      <c r="G133" s="28">
        <f t="shared" si="10"/>
        <v>1</v>
      </c>
      <c r="H133" s="28">
        <v>3</v>
      </c>
      <c r="I133" s="28">
        <v>0</v>
      </c>
      <c r="J133" s="28">
        <f t="shared" si="11"/>
        <v>3</v>
      </c>
      <c r="K133" s="42" t="s">
        <v>259</v>
      </c>
      <c r="L133" s="92"/>
      <c r="M133" s="106"/>
    </row>
    <row r="134" spans="1:13" s="31" customFormat="1" ht="30" customHeight="1" x14ac:dyDescent="0.2">
      <c r="A134" s="102"/>
      <c r="B134" s="88"/>
      <c r="C134" s="59" t="s">
        <v>247</v>
      </c>
      <c r="D134" s="41" t="s">
        <v>240</v>
      </c>
      <c r="E134" s="28">
        <v>3</v>
      </c>
      <c r="F134" s="85">
        <v>1</v>
      </c>
      <c r="G134" s="28">
        <f t="shared" si="10"/>
        <v>3</v>
      </c>
      <c r="H134" s="28">
        <v>3</v>
      </c>
      <c r="I134" s="28">
        <v>0</v>
      </c>
      <c r="J134" s="28">
        <f t="shared" si="11"/>
        <v>3</v>
      </c>
      <c r="K134" s="42" t="s">
        <v>260</v>
      </c>
      <c r="L134" s="92"/>
      <c r="M134" s="106"/>
    </row>
    <row r="135" spans="1:13" s="31" customFormat="1" ht="30" customHeight="1" x14ac:dyDescent="0.2">
      <c r="A135" s="102"/>
      <c r="B135" s="88" t="s">
        <v>235</v>
      </c>
      <c r="C135" s="59" t="s">
        <v>248</v>
      </c>
      <c r="D135" s="41" t="s">
        <v>241</v>
      </c>
      <c r="E135" s="28">
        <v>90</v>
      </c>
      <c r="F135" s="85">
        <v>150</v>
      </c>
      <c r="G135" s="28">
        <f t="shared" si="10"/>
        <v>90</v>
      </c>
      <c r="H135" s="29">
        <v>1</v>
      </c>
      <c r="I135" s="29">
        <v>2</v>
      </c>
      <c r="J135" s="28">
        <f t="shared" si="11"/>
        <v>3</v>
      </c>
      <c r="K135" s="42" t="s">
        <v>261</v>
      </c>
      <c r="L135" s="92"/>
      <c r="M135" s="106"/>
    </row>
    <row r="136" spans="1:13" s="31" customFormat="1" ht="30" customHeight="1" x14ac:dyDescent="0.2">
      <c r="A136" s="102"/>
      <c r="B136" s="88"/>
      <c r="C136" s="59" t="s">
        <v>101</v>
      </c>
      <c r="D136" s="41"/>
      <c r="E136" s="28">
        <v>3</v>
      </c>
      <c r="F136" s="85">
        <v>3</v>
      </c>
      <c r="G136" s="28">
        <f t="shared" si="10"/>
        <v>3</v>
      </c>
      <c r="H136" s="29">
        <v>1</v>
      </c>
      <c r="I136" s="29">
        <v>1</v>
      </c>
      <c r="J136" s="28">
        <f t="shared" si="11"/>
        <v>2</v>
      </c>
      <c r="K136" s="42" t="s">
        <v>262</v>
      </c>
      <c r="L136" s="92"/>
      <c r="M136" s="106"/>
    </row>
    <row r="137" spans="1:13" s="31" customFormat="1" ht="30" customHeight="1" x14ac:dyDescent="0.2">
      <c r="A137" s="102"/>
      <c r="B137" s="88" t="s">
        <v>138</v>
      </c>
      <c r="C137" s="59" t="s">
        <v>153</v>
      </c>
      <c r="D137" s="88" t="s">
        <v>242</v>
      </c>
      <c r="E137" s="28">
        <v>100</v>
      </c>
      <c r="F137" s="85">
        <v>360</v>
      </c>
      <c r="G137" s="28">
        <f t="shared" si="10"/>
        <v>100</v>
      </c>
      <c r="H137" s="28">
        <v>2</v>
      </c>
      <c r="I137" s="28">
        <v>2</v>
      </c>
      <c r="J137" s="28">
        <f t="shared" si="11"/>
        <v>4</v>
      </c>
      <c r="K137" s="92" t="s">
        <v>264</v>
      </c>
      <c r="L137" s="92" t="s">
        <v>267</v>
      </c>
      <c r="M137" s="106"/>
    </row>
    <row r="138" spans="1:13" s="31" customFormat="1" ht="30" customHeight="1" x14ac:dyDescent="0.2">
      <c r="A138" s="102"/>
      <c r="B138" s="88"/>
      <c r="C138" s="59" t="s">
        <v>153</v>
      </c>
      <c r="D138" s="88"/>
      <c r="E138" s="28">
        <v>24</v>
      </c>
      <c r="F138" s="85">
        <v>24</v>
      </c>
      <c r="G138" s="28">
        <f t="shared" si="10"/>
        <v>24</v>
      </c>
      <c r="H138" s="28">
        <v>2</v>
      </c>
      <c r="I138" s="28">
        <v>1</v>
      </c>
      <c r="J138" s="28">
        <f t="shared" si="11"/>
        <v>3</v>
      </c>
      <c r="K138" s="92"/>
      <c r="L138" s="92"/>
      <c r="M138" s="106"/>
    </row>
    <row r="139" spans="1:13" s="31" customFormat="1" ht="30" customHeight="1" x14ac:dyDescent="0.2">
      <c r="A139" s="102"/>
      <c r="B139" s="88"/>
      <c r="C139" s="59" t="s">
        <v>153</v>
      </c>
      <c r="D139" s="88"/>
      <c r="E139" s="28">
        <v>78</v>
      </c>
      <c r="F139" s="85">
        <v>120</v>
      </c>
      <c r="G139" s="28">
        <f t="shared" si="10"/>
        <v>78</v>
      </c>
      <c r="H139" s="28">
        <v>2</v>
      </c>
      <c r="I139" s="28">
        <v>1</v>
      </c>
      <c r="J139" s="28">
        <f t="shared" si="11"/>
        <v>3</v>
      </c>
      <c r="K139" s="92"/>
      <c r="L139" s="92"/>
      <c r="M139" s="106"/>
    </row>
    <row r="140" spans="1:13" s="31" customFormat="1" ht="30" customHeight="1" x14ac:dyDescent="0.2">
      <c r="A140" s="102"/>
      <c r="B140" s="88"/>
      <c r="C140" s="59" t="s">
        <v>249</v>
      </c>
      <c r="D140" s="88"/>
      <c r="E140" s="28">
        <v>5</v>
      </c>
      <c r="F140" s="85">
        <v>20</v>
      </c>
      <c r="G140" s="28">
        <f t="shared" si="10"/>
        <v>5</v>
      </c>
      <c r="H140" s="28">
        <v>2</v>
      </c>
      <c r="I140" s="28">
        <v>1</v>
      </c>
      <c r="J140" s="28">
        <f t="shared" si="11"/>
        <v>3</v>
      </c>
      <c r="K140" s="92"/>
      <c r="L140" s="92"/>
      <c r="M140" s="106"/>
    </row>
    <row r="141" spans="1:13" s="31" customFormat="1" ht="30" customHeight="1" x14ac:dyDescent="0.2">
      <c r="A141" s="102"/>
      <c r="B141" s="88"/>
      <c r="C141" s="59" t="s">
        <v>250</v>
      </c>
      <c r="D141" s="88"/>
      <c r="E141" s="28">
        <v>367</v>
      </c>
      <c r="F141" s="85">
        <v>524</v>
      </c>
      <c r="G141" s="28">
        <f t="shared" si="10"/>
        <v>367</v>
      </c>
      <c r="H141" s="28">
        <v>1</v>
      </c>
      <c r="I141" s="28">
        <v>1</v>
      </c>
      <c r="J141" s="28">
        <f t="shared" si="11"/>
        <v>2</v>
      </c>
      <c r="K141" s="92"/>
      <c r="L141" s="92"/>
      <c r="M141" s="106"/>
    </row>
    <row r="142" spans="1:13" s="31" customFormat="1" ht="30" customHeight="1" x14ac:dyDescent="0.2">
      <c r="A142" s="102"/>
      <c r="B142" s="88" t="s">
        <v>236</v>
      </c>
      <c r="C142" s="59" t="s">
        <v>251</v>
      </c>
      <c r="D142" s="88" t="s">
        <v>242</v>
      </c>
      <c r="E142" s="28">
        <v>0</v>
      </c>
      <c r="F142" s="85">
        <v>0</v>
      </c>
      <c r="G142" s="28">
        <f t="shared" si="10"/>
        <v>0</v>
      </c>
      <c r="H142" s="28">
        <v>1</v>
      </c>
      <c r="I142" s="28">
        <v>4</v>
      </c>
      <c r="J142" s="28">
        <f t="shared" si="11"/>
        <v>5</v>
      </c>
      <c r="K142" s="92" t="s">
        <v>265</v>
      </c>
      <c r="L142" s="92"/>
      <c r="M142" s="106"/>
    </row>
    <row r="143" spans="1:13" s="31" customFormat="1" ht="30" customHeight="1" x14ac:dyDescent="0.2">
      <c r="A143" s="102"/>
      <c r="B143" s="88"/>
      <c r="C143" s="59" t="s">
        <v>252</v>
      </c>
      <c r="D143" s="88"/>
      <c r="E143" s="28">
        <v>7</v>
      </c>
      <c r="F143" s="85">
        <v>6</v>
      </c>
      <c r="G143" s="84">
        <v>6</v>
      </c>
      <c r="H143" s="28">
        <v>1</v>
      </c>
      <c r="I143" s="28">
        <v>4</v>
      </c>
      <c r="J143" s="28">
        <f t="shared" si="11"/>
        <v>5</v>
      </c>
      <c r="K143" s="92"/>
      <c r="L143" s="92"/>
      <c r="M143" s="106"/>
    </row>
    <row r="144" spans="1:13" s="31" customFormat="1" ht="30" customHeight="1" x14ac:dyDescent="0.2">
      <c r="A144" s="102"/>
      <c r="B144" s="88"/>
      <c r="C144" s="59" t="s">
        <v>253</v>
      </c>
      <c r="D144" s="88"/>
      <c r="E144" s="28">
        <v>3</v>
      </c>
      <c r="F144" s="85">
        <v>3</v>
      </c>
      <c r="G144" s="28">
        <f>SUM(E144:E144)</f>
        <v>3</v>
      </c>
      <c r="H144" s="28">
        <v>0</v>
      </c>
      <c r="I144" s="28">
        <v>2</v>
      </c>
      <c r="J144" s="28">
        <f t="shared" si="11"/>
        <v>2</v>
      </c>
      <c r="K144" s="92"/>
      <c r="L144" s="92"/>
      <c r="M144" s="106"/>
    </row>
    <row r="145" spans="1:13" s="60" customFormat="1" ht="30" customHeight="1" x14ac:dyDescent="0.2">
      <c r="A145" s="102"/>
      <c r="B145" s="88"/>
      <c r="C145" s="59" t="s">
        <v>154</v>
      </c>
      <c r="D145" s="88"/>
      <c r="E145" s="28">
        <v>80</v>
      </c>
      <c r="F145" s="85">
        <v>90</v>
      </c>
      <c r="G145" s="28">
        <f>SUM(E145:E145)</f>
        <v>80</v>
      </c>
      <c r="H145" s="28">
        <v>0</v>
      </c>
      <c r="I145" s="28">
        <v>2</v>
      </c>
      <c r="J145" s="28">
        <f t="shared" si="11"/>
        <v>2</v>
      </c>
      <c r="K145" s="26" t="s">
        <v>266</v>
      </c>
      <c r="L145" s="92"/>
      <c r="M145" s="106"/>
    </row>
    <row r="146" spans="1:13" s="60" customFormat="1" ht="30" customHeight="1" x14ac:dyDescent="0.2">
      <c r="A146" s="102"/>
      <c r="B146" s="88"/>
      <c r="C146" s="59" t="s">
        <v>253</v>
      </c>
      <c r="D146" s="88"/>
      <c r="E146" s="28">
        <v>3</v>
      </c>
      <c r="F146" s="85">
        <v>3</v>
      </c>
      <c r="G146" s="28">
        <f>SUM(E146:E146)</f>
        <v>3</v>
      </c>
      <c r="H146" s="28">
        <v>0</v>
      </c>
      <c r="I146" s="28">
        <v>2</v>
      </c>
      <c r="J146" s="28">
        <f t="shared" si="11"/>
        <v>2</v>
      </c>
      <c r="K146" s="92" t="s">
        <v>265</v>
      </c>
      <c r="L146" s="92"/>
      <c r="M146" s="106"/>
    </row>
    <row r="147" spans="1:13" s="60" customFormat="1" ht="30" customHeight="1" x14ac:dyDescent="0.2">
      <c r="A147" s="102"/>
      <c r="B147" s="88"/>
      <c r="C147" s="59" t="s">
        <v>254</v>
      </c>
      <c r="D147" s="88"/>
      <c r="E147" s="28">
        <v>8</v>
      </c>
      <c r="F147" s="85">
        <v>10</v>
      </c>
      <c r="G147" s="28">
        <f>SUM(E147:E147)</f>
        <v>8</v>
      </c>
      <c r="H147" s="28">
        <v>0</v>
      </c>
      <c r="I147" s="28">
        <v>2</v>
      </c>
      <c r="J147" s="28">
        <f t="shared" si="11"/>
        <v>2</v>
      </c>
      <c r="K147" s="92"/>
      <c r="L147" s="92"/>
      <c r="M147" s="106"/>
    </row>
    <row r="148" spans="1:13" s="60" customFormat="1" ht="30" customHeight="1" x14ac:dyDescent="0.2">
      <c r="A148" s="102"/>
      <c r="B148" s="88"/>
      <c r="C148" s="59" t="s">
        <v>253</v>
      </c>
      <c r="D148" s="88"/>
      <c r="E148" s="28">
        <v>1</v>
      </c>
      <c r="F148" s="85">
        <v>1</v>
      </c>
      <c r="G148" s="28">
        <f>SUM(E148:E148)</f>
        <v>1</v>
      </c>
      <c r="H148" s="28">
        <v>1</v>
      </c>
      <c r="I148" s="28">
        <v>2</v>
      </c>
      <c r="J148" s="28">
        <f t="shared" si="11"/>
        <v>3</v>
      </c>
      <c r="K148" s="92"/>
      <c r="L148" s="92"/>
      <c r="M148" s="106"/>
    </row>
    <row r="149" spans="1:13" s="60" customFormat="1" ht="26.25" customHeight="1" x14ac:dyDescent="0.2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</row>
    <row r="150" spans="1:13" s="60" customFormat="1" ht="33" customHeight="1" x14ac:dyDescent="0.2">
      <c r="A150" s="102" t="s">
        <v>159</v>
      </c>
      <c r="B150" s="88" t="s">
        <v>160</v>
      </c>
      <c r="C150" s="30" t="s">
        <v>162</v>
      </c>
      <c r="D150" s="88" t="s">
        <v>161</v>
      </c>
      <c r="E150" s="28">
        <v>1</v>
      </c>
      <c r="F150" s="85">
        <v>0</v>
      </c>
      <c r="G150" s="28">
        <f t="shared" ref="G150:G181" si="12">SUM(E150:E150)</f>
        <v>1</v>
      </c>
      <c r="H150" s="28">
        <v>2</v>
      </c>
      <c r="I150" s="28">
        <v>1</v>
      </c>
      <c r="J150" s="28">
        <f t="shared" ref="J150:J180" si="13">SUM(H150:I150)</f>
        <v>3</v>
      </c>
      <c r="K150" s="41" t="s">
        <v>165</v>
      </c>
      <c r="L150" s="88" t="s">
        <v>166</v>
      </c>
      <c r="M150" s="106">
        <v>4271050</v>
      </c>
    </row>
    <row r="151" spans="1:13" s="60" customFormat="1" ht="33" customHeight="1" x14ac:dyDescent="0.2">
      <c r="A151" s="102"/>
      <c r="B151" s="88"/>
      <c r="C151" s="30" t="s">
        <v>163</v>
      </c>
      <c r="D151" s="88"/>
      <c r="E151" s="28">
        <v>3</v>
      </c>
      <c r="F151" s="85">
        <v>4</v>
      </c>
      <c r="G151" s="28">
        <f t="shared" si="12"/>
        <v>3</v>
      </c>
      <c r="H151" s="28">
        <v>50</v>
      </c>
      <c r="I151" s="28">
        <v>150</v>
      </c>
      <c r="J151" s="28">
        <f t="shared" si="13"/>
        <v>200</v>
      </c>
      <c r="K151" s="41" t="s">
        <v>167</v>
      </c>
      <c r="L151" s="88"/>
      <c r="M151" s="106"/>
    </row>
    <row r="152" spans="1:13" s="60" customFormat="1" ht="33" customHeight="1" x14ac:dyDescent="0.2">
      <c r="A152" s="102"/>
      <c r="B152" s="88"/>
      <c r="C152" s="39" t="s">
        <v>164</v>
      </c>
      <c r="D152" s="88"/>
      <c r="E152" s="28">
        <v>250</v>
      </c>
      <c r="F152" s="85">
        <v>250</v>
      </c>
      <c r="G152" s="28">
        <f t="shared" si="12"/>
        <v>250</v>
      </c>
      <c r="H152" s="28">
        <v>200</v>
      </c>
      <c r="I152" s="28">
        <v>300</v>
      </c>
      <c r="J152" s="28">
        <f t="shared" si="13"/>
        <v>500</v>
      </c>
      <c r="K152" s="41" t="s">
        <v>168</v>
      </c>
      <c r="L152" s="88"/>
      <c r="M152" s="106"/>
    </row>
    <row r="153" spans="1:13" s="60" customFormat="1" ht="33" customHeight="1" x14ac:dyDescent="0.2">
      <c r="A153" s="102"/>
      <c r="B153" s="88" t="s">
        <v>169</v>
      </c>
      <c r="C153" s="39" t="s">
        <v>171</v>
      </c>
      <c r="D153" s="88" t="s">
        <v>170</v>
      </c>
      <c r="E153" s="28">
        <v>3</v>
      </c>
      <c r="F153" s="85">
        <v>0</v>
      </c>
      <c r="G153" s="28">
        <f t="shared" si="12"/>
        <v>3</v>
      </c>
      <c r="H153" s="28">
        <v>1</v>
      </c>
      <c r="I153" s="28">
        <v>1</v>
      </c>
      <c r="J153" s="28">
        <f t="shared" si="13"/>
        <v>2</v>
      </c>
      <c r="K153" s="41" t="s">
        <v>174</v>
      </c>
      <c r="L153" s="88" t="s">
        <v>175</v>
      </c>
      <c r="M153" s="106"/>
    </row>
    <row r="154" spans="1:13" s="60" customFormat="1" ht="33" customHeight="1" x14ac:dyDescent="0.2">
      <c r="A154" s="102"/>
      <c r="B154" s="88"/>
      <c r="C154" s="39" t="s">
        <v>172</v>
      </c>
      <c r="D154" s="88"/>
      <c r="E154" s="28">
        <v>1</v>
      </c>
      <c r="F154" s="85">
        <v>0</v>
      </c>
      <c r="G154" s="28">
        <f t="shared" si="12"/>
        <v>1</v>
      </c>
      <c r="H154" s="28">
        <v>2</v>
      </c>
      <c r="I154" s="28">
        <v>4</v>
      </c>
      <c r="J154" s="28">
        <f t="shared" si="13"/>
        <v>6</v>
      </c>
      <c r="K154" s="41" t="s">
        <v>176</v>
      </c>
      <c r="L154" s="88"/>
      <c r="M154" s="106"/>
    </row>
    <row r="155" spans="1:13" s="60" customFormat="1" ht="33" customHeight="1" x14ac:dyDescent="0.2">
      <c r="A155" s="102"/>
      <c r="B155" s="88"/>
      <c r="C155" s="39" t="s">
        <v>173</v>
      </c>
      <c r="D155" s="88"/>
      <c r="E155" s="28">
        <v>1</v>
      </c>
      <c r="F155" s="85">
        <v>0</v>
      </c>
      <c r="G155" s="28">
        <f t="shared" si="12"/>
        <v>1</v>
      </c>
      <c r="H155" s="28">
        <v>2</v>
      </c>
      <c r="I155" s="28">
        <v>4</v>
      </c>
      <c r="J155" s="28">
        <f t="shared" si="13"/>
        <v>6</v>
      </c>
      <c r="K155" s="41" t="s">
        <v>177</v>
      </c>
      <c r="L155" s="88"/>
      <c r="M155" s="106"/>
    </row>
    <row r="156" spans="1:13" s="60" customFormat="1" ht="33" customHeight="1" x14ac:dyDescent="0.2">
      <c r="A156" s="102"/>
      <c r="B156" s="88"/>
      <c r="C156" s="39" t="s">
        <v>171</v>
      </c>
      <c r="D156" s="88"/>
      <c r="E156" s="28">
        <v>2</v>
      </c>
      <c r="F156" s="85">
        <v>0</v>
      </c>
      <c r="G156" s="28">
        <f t="shared" si="12"/>
        <v>2</v>
      </c>
      <c r="H156" s="28">
        <v>3</v>
      </c>
      <c r="I156" s="28">
        <v>4</v>
      </c>
      <c r="J156" s="28">
        <f t="shared" si="13"/>
        <v>7</v>
      </c>
      <c r="K156" s="41" t="s">
        <v>178</v>
      </c>
      <c r="L156" s="88"/>
      <c r="M156" s="106"/>
    </row>
    <row r="157" spans="1:13" s="60" customFormat="1" ht="33" customHeight="1" x14ac:dyDescent="0.2">
      <c r="A157" s="102"/>
      <c r="B157" s="88"/>
      <c r="C157" s="39" t="s">
        <v>44</v>
      </c>
      <c r="D157" s="88"/>
      <c r="E157" s="28">
        <v>2</v>
      </c>
      <c r="F157" s="85">
        <v>0</v>
      </c>
      <c r="G157" s="28">
        <f t="shared" si="12"/>
        <v>2</v>
      </c>
      <c r="H157" s="28">
        <v>2</v>
      </c>
      <c r="I157" s="28">
        <v>4</v>
      </c>
      <c r="J157" s="28">
        <f t="shared" si="13"/>
        <v>6</v>
      </c>
      <c r="K157" s="41" t="s">
        <v>179</v>
      </c>
      <c r="L157" s="88"/>
      <c r="M157" s="106"/>
    </row>
    <row r="158" spans="1:13" s="60" customFormat="1" ht="57.75" customHeight="1" x14ac:dyDescent="0.2">
      <c r="A158" s="102"/>
      <c r="B158" s="41" t="s">
        <v>180</v>
      </c>
      <c r="C158" s="39" t="s">
        <v>182</v>
      </c>
      <c r="D158" s="41" t="s">
        <v>181</v>
      </c>
      <c r="E158" s="28">
        <v>200</v>
      </c>
      <c r="F158" s="85">
        <v>300</v>
      </c>
      <c r="G158" s="28">
        <f t="shared" si="12"/>
        <v>200</v>
      </c>
      <c r="H158" s="28">
        <v>2</v>
      </c>
      <c r="I158" s="28">
        <v>1</v>
      </c>
      <c r="J158" s="28">
        <f t="shared" si="13"/>
        <v>3</v>
      </c>
      <c r="K158" s="41" t="s">
        <v>185</v>
      </c>
      <c r="L158" s="41" t="s">
        <v>186</v>
      </c>
      <c r="M158" s="106"/>
    </row>
    <row r="159" spans="1:13" s="60" customFormat="1" ht="33" customHeight="1" x14ac:dyDescent="0.2">
      <c r="A159" s="102"/>
      <c r="B159" s="88" t="s">
        <v>187</v>
      </c>
      <c r="C159" s="41" t="s">
        <v>183</v>
      </c>
      <c r="D159" s="88" t="s">
        <v>188</v>
      </c>
      <c r="E159" s="28">
        <v>1</v>
      </c>
      <c r="F159" s="85">
        <v>0</v>
      </c>
      <c r="G159" s="28">
        <f t="shared" si="12"/>
        <v>1</v>
      </c>
      <c r="H159" s="28">
        <v>2</v>
      </c>
      <c r="I159" s="28">
        <v>1</v>
      </c>
      <c r="J159" s="28">
        <f t="shared" si="13"/>
        <v>3</v>
      </c>
      <c r="K159" s="41" t="s">
        <v>191</v>
      </c>
      <c r="L159" s="88" t="s">
        <v>190</v>
      </c>
      <c r="M159" s="106"/>
    </row>
    <row r="160" spans="1:13" s="60" customFormat="1" ht="33" customHeight="1" x14ac:dyDescent="0.2">
      <c r="A160" s="102"/>
      <c r="B160" s="88"/>
      <c r="C160" s="41" t="s">
        <v>184</v>
      </c>
      <c r="D160" s="88"/>
      <c r="E160" s="28">
        <v>2</v>
      </c>
      <c r="F160" s="85">
        <v>2</v>
      </c>
      <c r="G160" s="28">
        <f t="shared" si="12"/>
        <v>2</v>
      </c>
      <c r="H160" s="28">
        <v>50</v>
      </c>
      <c r="I160" s="28">
        <v>70</v>
      </c>
      <c r="J160" s="28">
        <f t="shared" si="13"/>
        <v>120</v>
      </c>
      <c r="K160" s="41" t="s">
        <v>189</v>
      </c>
      <c r="L160" s="88"/>
      <c r="M160" s="106"/>
    </row>
    <row r="161" spans="1:13" s="60" customFormat="1" ht="33" customHeight="1" x14ac:dyDescent="0.2">
      <c r="A161" s="102"/>
      <c r="B161" s="88" t="s">
        <v>192</v>
      </c>
      <c r="C161" s="39" t="s">
        <v>74</v>
      </c>
      <c r="D161" s="88" t="s">
        <v>193</v>
      </c>
      <c r="E161" s="28">
        <v>500</v>
      </c>
      <c r="F161" s="85">
        <v>0</v>
      </c>
      <c r="G161" s="28">
        <f t="shared" si="12"/>
        <v>500</v>
      </c>
      <c r="H161" s="28">
        <v>5</v>
      </c>
      <c r="I161" s="28">
        <v>15</v>
      </c>
      <c r="J161" s="28">
        <f t="shared" si="13"/>
        <v>20</v>
      </c>
      <c r="K161" s="41" t="s">
        <v>196</v>
      </c>
      <c r="L161" s="88" t="s">
        <v>200</v>
      </c>
      <c r="M161" s="106"/>
    </row>
    <row r="162" spans="1:13" s="60" customFormat="1" ht="33" customHeight="1" x14ac:dyDescent="0.2">
      <c r="A162" s="102"/>
      <c r="B162" s="88"/>
      <c r="C162" s="39" t="s">
        <v>194</v>
      </c>
      <c r="D162" s="88"/>
      <c r="E162" s="28">
        <v>2</v>
      </c>
      <c r="F162" s="85">
        <v>0</v>
      </c>
      <c r="G162" s="28">
        <f t="shared" si="12"/>
        <v>2</v>
      </c>
      <c r="H162" s="28">
        <v>12</v>
      </c>
      <c r="I162" s="28">
        <v>8</v>
      </c>
      <c r="J162" s="28">
        <f t="shared" si="13"/>
        <v>20</v>
      </c>
      <c r="K162" s="41" t="s">
        <v>167</v>
      </c>
      <c r="L162" s="88"/>
      <c r="M162" s="106"/>
    </row>
    <row r="163" spans="1:13" s="60" customFormat="1" ht="33" customHeight="1" x14ac:dyDescent="0.2">
      <c r="A163" s="102"/>
      <c r="B163" s="88"/>
      <c r="C163" s="39" t="s">
        <v>195</v>
      </c>
      <c r="D163" s="88"/>
      <c r="E163" s="28">
        <v>500</v>
      </c>
      <c r="F163" s="85">
        <v>0</v>
      </c>
      <c r="G163" s="28">
        <f t="shared" si="12"/>
        <v>500</v>
      </c>
      <c r="H163" s="28">
        <v>200</v>
      </c>
      <c r="I163" s="28">
        <v>300</v>
      </c>
      <c r="J163" s="28">
        <f t="shared" si="13"/>
        <v>500</v>
      </c>
      <c r="K163" s="41" t="s">
        <v>197</v>
      </c>
      <c r="L163" s="88"/>
      <c r="M163" s="106"/>
    </row>
    <row r="164" spans="1:13" s="60" customFormat="1" ht="33" customHeight="1" x14ac:dyDescent="0.2">
      <c r="A164" s="102"/>
      <c r="B164" s="88"/>
      <c r="C164" s="39" t="s">
        <v>74</v>
      </c>
      <c r="D164" s="88"/>
      <c r="E164" s="28">
        <v>0</v>
      </c>
      <c r="F164" s="85">
        <v>250</v>
      </c>
      <c r="G164" s="28">
        <f t="shared" si="12"/>
        <v>0</v>
      </c>
      <c r="H164" s="28">
        <v>200</v>
      </c>
      <c r="I164" s="28">
        <v>300</v>
      </c>
      <c r="J164" s="28">
        <f t="shared" si="13"/>
        <v>500</v>
      </c>
      <c r="K164" s="41" t="s">
        <v>198</v>
      </c>
      <c r="L164" s="88"/>
      <c r="M164" s="106"/>
    </row>
    <row r="165" spans="1:13" s="60" customFormat="1" ht="33" customHeight="1" x14ac:dyDescent="0.2">
      <c r="A165" s="102"/>
      <c r="B165" s="88"/>
      <c r="C165" s="39" t="s">
        <v>74</v>
      </c>
      <c r="D165" s="88"/>
      <c r="E165" s="28">
        <v>3</v>
      </c>
      <c r="F165" s="85">
        <v>250</v>
      </c>
      <c r="G165" s="28">
        <f t="shared" si="12"/>
        <v>3</v>
      </c>
      <c r="H165" s="28">
        <v>200</v>
      </c>
      <c r="I165" s="28">
        <v>300</v>
      </c>
      <c r="J165" s="28">
        <f t="shared" si="13"/>
        <v>500</v>
      </c>
      <c r="K165" s="41" t="s">
        <v>199</v>
      </c>
      <c r="L165" s="88"/>
      <c r="M165" s="106"/>
    </row>
    <row r="166" spans="1:13" s="60" customFormat="1" ht="37.5" customHeight="1" x14ac:dyDescent="0.2">
      <c r="A166" s="102"/>
      <c r="B166" s="41" t="s">
        <v>201</v>
      </c>
      <c r="C166" s="39" t="s">
        <v>213</v>
      </c>
      <c r="D166" s="41" t="s">
        <v>207</v>
      </c>
      <c r="E166" s="28">
        <v>1</v>
      </c>
      <c r="F166" s="85">
        <v>0</v>
      </c>
      <c r="G166" s="28">
        <f t="shared" si="12"/>
        <v>1</v>
      </c>
      <c r="H166" s="28">
        <v>2</v>
      </c>
      <c r="I166" s="28">
        <v>3</v>
      </c>
      <c r="J166" s="28">
        <f t="shared" si="13"/>
        <v>5</v>
      </c>
      <c r="K166" s="41" t="s">
        <v>222</v>
      </c>
      <c r="L166" s="88" t="s">
        <v>233</v>
      </c>
      <c r="M166" s="106"/>
    </row>
    <row r="167" spans="1:13" s="60" customFormat="1" ht="33" customHeight="1" x14ac:dyDescent="0.2">
      <c r="A167" s="102"/>
      <c r="B167" s="88" t="s">
        <v>202</v>
      </c>
      <c r="C167" s="39" t="s">
        <v>214</v>
      </c>
      <c r="D167" s="88" t="s">
        <v>208</v>
      </c>
      <c r="E167" s="28">
        <v>0</v>
      </c>
      <c r="F167" s="85">
        <v>0</v>
      </c>
      <c r="G167" s="28">
        <f t="shared" si="12"/>
        <v>0</v>
      </c>
      <c r="H167" s="28">
        <v>100</v>
      </c>
      <c r="I167" s="28">
        <v>100</v>
      </c>
      <c r="J167" s="28">
        <f t="shared" si="13"/>
        <v>200</v>
      </c>
      <c r="K167" s="41" t="s">
        <v>223</v>
      </c>
      <c r="L167" s="88"/>
      <c r="M167" s="106"/>
    </row>
    <row r="168" spans="1:13" s="60" customFormat="1" ht="33" customHeight="1" x14ac:dyDescent="0.2">
      <c r="A168" s="102"/>
      <c r="B168" s="88"/>
      <c r="C168" s="39" t="s">
        <v>214</v>
      </c>
      <c r="D168" s="88"/>
      <c r="E168" s="28">
        <v>0</v>
      </c>
      <c r="F168" s="85">
        <v>0</v>
      </c>
      <c r="G168" s="28">
        <f t="shared" si="12"/>
        <v>0</v>
      </c>
      <c r="H168" s="28">
        <v>100</v>
      </c>
      <c r="I168" s="28">
        <v>100</v>
      </c>
      <c r="J168" s="28">
        <f t="shared" si="13"/>
        <v>200</v>
      </c>
      <c r="K168" s="41" t="s">
        <v>224</v>
      </c>
      <c r="L168" s="88"/>
      <c r="M168" s="106"/>
    </row>
    <row r="169" spans="1:13" s="60" customFormat="1" ht="33" customHeight="1" x14ac:dyDescent="0.2">
      <c r="A169" s="102"/>
      <c r="B169" s="88"/>
      <c r="C169" s="39" t="s">
        <v>214</v>
      </c>
      <c r="D169" s="88"/>
      <c r="E169" s="28">
        <v>0</v>
      </c>
      <c r="F169" s="85">
        <v>0</v>
      </c>
      <c r="G169" s="28">
        <f t="shared" si="12"/>
        <v>0</v>
      </c>
      <c r="H169" s="28">
        <v>100</v>
      </c>
      <c r="I169" s="28">
        <v>100</v>
      </c>
      <c r="J169" s="28">
        <f t="shared" si="13"/>
        <v>200</v>
      </c>
      <c r="K169" s="41" t="s">
        <v>224</v>
      </c>
      <c r="L169" s="88"/>
      <c r="M169" s="106"/>
    </row>
    <row r="170" spans="1:13" s="60" customFormat="1" ht="33" customHeight="1" x14ac:dyDescent="0.2">
      <c r="A170" s="102"/>
      <c r="B170" s="88"/>
      <c r="C170" s="39" t="s">
        <v>214</v>
      </c>
      <c r="D170" s="88"/>
      <c r="E170" s="28">
        <v>0</v>
      </c>
      <c r="F170" s="85">
        <v>0</v>
      </c>
      <c r="G170" s="28">
        <f t="shared" si="12"/>
        <v>0</v>
      </c>
      <c r="H170" s="28">
        <v>50</v>
      </c>
      <c r="I170" s="28">
        <v>50</v>
      </c>
      <c r="J170" s="28">
        <f t="shared" si="13"/>
        <v>100</v>
      </c>
      <c r="K170" s="41" t="s">
        <v>223</v>
      </c>
      <c r="L170" s="88"/>
      <c r="M170" s="106"/>
    </row>
    <row r="171" spans="1:13" s="60" customFormat="1" ht="33" customHeight="1" x14ac:dyDescent="0.2">
      <c r="A171" s="102"/>
      <c r="B171" s="88"/>
      <c r="C171" s="39" t="s">
        <v>215</v>
      </c>
      <c r="D171" s="88"/>
      <c r="E171" s="28">
        <v>0</v>
      </c>
      <c r="F171" s="85">
        <v>0</v>
      </c>
      <c r="G171" s="28">
        <f t="shared" si="12"/>
        <v>0</v>
      </c>
      <c r="H171" s="28">
        <v>100</v>
      </c>
      <c r="I171" s="28">
        <v>100</v>
      </c>
      <c r="J171" s="28">
        <f t="shared" si="13"/>
        <v>200</v>
      </c>
      <c r="K171" s="41" t="s">
        <v>224</v>
      </c>
      <c r="L171" s="88"/>
      <c r="M171" s="106"/>
    </row>
    <row r="172" spans="1:13" s="60" customFormat="1" ht="33" customHeight="1" x14ac:dyDescent="0.2">
      <c r="A172" s="102"/>
      <c r="B172" s="41" t="s">
        <v>203</v>
      </c>
      <c r="C172" s="59" t="s">
        <v>216</v>
      </c>
      <c r="D172" s="41" t="s">
        <v>209</v>
      </c>
      <c r="E172" s="28">
        <v>1</v>
      </c>
      <c r="F172" s="85">
        <v>0</v>
      </c>
      <c r="G172" s="28">
        <f t="shared" si="12"/>
        <v>1</v>
      </c>
      <c r="H172" s="28">
        <v>3</v>
      </c>
      <c r="I172" s="28">
        <v>2</v>
      </c>
      <c r="J172" s="28">
        <f t="shared" si="13"/>
        <v>5</v>
      </c>
      <c r="K172" s="41" t="s">
        <v>225</v>
      </c>
      <c r="L172" s="88"/>
      <c r="M172" s="106"/>
    </row>
    <row r="173" spans="1:13" s="60" customFormat="1" ht="33" customHeight="1" x14ac:dyDescent="0.2">
      <c r="A173" s="102"/>
      <c r="B173" s="88" t="s">
        <v>204</v>
      </c>
      <c r="C173" s="41" t="s">
        <v>217</v>
      </c>
      <c r="D173" s="88" t="s">
        <v>210</v>
      </c>
      <c r="E173" s="28">
        <v>3</v>
      </c>
      <c r="F173" s="85">
        <v>3</v>
      </c>
      <c r="G173" s="28">
        <f t="shared" si="12"/>
        <v>3</v>
      </c>
      <c r="H173" s="28">
        <v>11</v>
      </c>
      <c r="I173" s="28">
        <v>12</v>
      </c>
      <c r="J173" s="28">
        <f t="shared" si="13"/>
        <v>23</v>
      </c>
      <c r="K173" s="41" t="s">
        <v>226</v>
      </c>
      <c r="L173" s="88"/>
      <c r="M173" s="106"/>
    </row>
    <row r="174" spans="1:13" s="60" customFormat="1" ht="33" customHeight="1" x14ac:dyDescent="0.2">
      <c r="A174" s="102"/>
      <c r="B174" s="88"/>
      <c r="C174" s="41" t="s">
        <v>214</v>
      </c>
      <c r="D174" s="88"/>
      <c r="E174" s="28">
        <v>0</v>
      </c>
      <c r="F174" s="85">
        <v>1</v>
      </c>
      <c r="G174" s="28">
        <f t="shared" si="12"/>
        <v>0</v>
      </c>
      <c r="H174" s="28">
        <v>2</v>
      </c>
      <c r="I174" s="28">
        <v>53</v>
      </c>
      <c r="J174" s="28">
        <f t="shared" si="13"/>
        <v>55</v>
      </c>
      <c r="K174" s="41" t="s">
        <v>227</v>
      </c>
      <c r="L174" s="88"/>
      <c r="M174" s="106"/>
    </row>
    <row r="175" spans="1:13" s="60" customFormat="1" ht="33" customHeight="1" x14ac:dyDescent="0.2">
      <c r="A175" s="102"/>
      <c r="B175" s="88"/>
      <c r="C175" s="41" t="s">
        <v>214</v>
      </c>
      <c r="D175" s="88"/>
      <c r="E175" s="28">
        <v>0</v>
      </c>
      <c r="F175" s="85">
        <v>1</v>
      </c>
      <c r="G175" s="28">
        <f t="shared" si="12"/>
        <v>0</v>
      </c>
      <c r="H175" s="28">
        <v>0</v>
      </c>
      <c r="I175" s="28">
        <v>150</v>
      </c>
      <c r="J175" s="28">
        <f t="shared" si="13"/>
        <v>150</v>
      </c>
      <c r="K175" s="41" t="s">
        <v>228</v>
      </c>
      <c r="L175" s="88"/>
      <c r="M175" s="106"/>
    </row>
    <row r="176" spans="1:13" s="60" customFormat="1" ht="35.25" customHeight="1" x14ac:dyDescent="0.2">
      <c r="A176" s="102"/>
      <c r="B176" s="88"/>
      <c r="C176" s="41" t="s">
        <v>214</v>
      </c>
      <c r="D176" s="88"/>
      <c r="E176" s="28">
        <v>0</v>
      </c>
      <c r="F176" s="85">
        <v>0</v>
      </c>
      <c r="G176" s="28">
        <f t="shared" si="12"/>
        <v>0</v>
      </c>
      <c r="H176" s="28">
        <v>200</v>
      </c>
      <c r="I176" s="28">
        <v>0</v>
      </c>
      <c r="J176" s="28">
        <f t="shared" si="13"/>
        <v>200</v>
      </c>
      <c r="K176" s="41" t="s">
        <v>227</v>
      </c>
      <c r="L176" s="88"/>
      <c r="M176" s="106"/>
    </row>
    <row r="177" spans="1:13" s="60" customFormat="1" ht="43.5" customHeight="1" x14ac:dyDescent="0.2">
      <c r="A177" s="102"/>
      <c r="B177" s="88"/>
      <c r="C177" s="88" t="s">
        <v>218</v>
      </c>
      <c r="D177" s="88"/>
      <c r="E177" s="28">
        <v>0</v>
      </c>
      <c r="F177" s="85">
        <v>0</v>
      </c>
      <c r="G177" s="28">
        <f t="shared" si="12"/>
        <v>0</v>
      </c>
      <c r="H177" s="28">
        <v>200</v>
      </c>
      <c r="I177" s="28">
        <v>300</v>
      </c>
      <c r="J177" s="28">
        <f t="shared" si="13"/>
        <v>500</v>
      </c>
      <c r="K177" s="41" t="s">
        <v>229</v>
      </c>
      <c r="L177" s="88"/>
      <c r="M177" s="106"/>
    </row>
    <row r="178" spans="1:13" s="60" customFormat="1" ht="33" customHeight="1" x14ac:dyDescent="0.2">
      <c r="A178" s="102"/>
      <c r="B178" s="88"/>
      <c r="C178" s="88" t="s">
        <v>219</v>
      </c>
      <c r="D178" s="88"/>
      <c r="E178" s="28">
        <v>3</v>
      </c>
      <c r="F178" s="85">
        <v>3</v>
      </c>
      <c r="G178" s="28">
        <f t="shared" si="12"/>
        <v>3</v>
      </c>
      <c r="H178" s="28">
        <v>200</v>
      </c>
      <c r="I178" s="28">
        <v>300</v>
      </c>
      <c r="J178" s="28">
        <f t="shared" si="13"/>
        <v>500</v>
      </c>
      <c r="K178" s="41" t="s">
        <v>230</v>
      </c>
      <c r="L178" s="88"/>
      <c r="M178" s="106"/>
    </row>
    <row r="179" spans="1:13" s="60" customFormat="1" ht="33" customHeight="1" x14ac:dyDescent="0.2">
      <c r="A179" s="102"/>
      <c r="B179" s="41" t="s">
        <v>205</v>
      </c>
      <c r="C179" s="88" t="s">
        <v>220</v>
      </c>
      <c r="D179" s="88" t="s">
        <v>211</v>
      </c>
      <c r="E179" s="28">
        <v>0</v>
      </c>
      <c r="F179" s="85">
        <v>0</v>
      </c>
      <c r="G179" s="28">
        <f t="shared" si="12"/>
        <v>0</v>
      </c>
      <c r="H179" s="28">
        <v>2</v>
      </c>
      <c r="I179" s="28">
        <v>3</v>
      </c>
      <c r="J179" s="28">
        <f t="shared" si="13"/>
        <v>5</v>
      </c>
      <c r="K179" s="41" t="s">
        <v>231</v>
      </c>
      <c r="L179" s="88"/>
      <c r="M179" s="106"/>
    </row>
    <row r="180" spans="1:13" s="60" customFormat="1" ht="33" customHeight="1" x14ac:dyDescent="0.2">
      <c r="A180" s="102"/>
      <c r="B180" s="41" t="s">
        <v>206</v>
      </c>
      <c r="C180" s="88" t="s">
        <v>221</v>
      </c>
      <c r="D180" s="88" t="s">
        <v>212</v>
      </c>
      <c r="E180" s="28">
        <v>0</v>
      </c>
      <c r="F180" s="85">
        <v>0</v>
      </c>
      <c r="G180" s="28">
        <f t="shared" si="12"/>
        <v>0</v>
      </c>
      <c r="H180" s="28">
        <v>3</v>
      </c>
      <c r="I180" s="28">
        <v>5</v>
      </c>
      <c r="J180" s="28">
        <f t="shared" si="13"/>
        <v>8</v>
      </c>
      <c r="K180" s="41" t="s">
        <v>232</v>
      </c>
      <c r="L180" s="88"/>
      <c r="M180" s="106"/>
    </row>
    <row r="181" spans="1:13" s="60" customFormat="1" ht="33" customHeight="1" x14ac:dyDescent="0.2">
      <c r="A181" s="102"/>
      <c r="B181" s="41" t="s">
        <v>206</v>
      </c>
      <c r="C181" s="41" t="s">
        <v>221</v>
      </c>
      <c r="D181" s="41" t="s">
        <v>212</v>
      </c>
      <c r="E181" s="28">
        <v>0</v>
      </c>
      <c r="F181" s="85">
        <v>1</v>
      </c>
      <c r="G181" s="28">
        <f t="shared" si="12"/>
        <v>0</v>
      </c>
      <c r="H181" s="28">
        <v>3</v>
      </c>
      <c r="I181" s="28">
        <v>5</v>
      </c>
      <c r="J181" s="28">
        <f>SUM(I181)</f>
        <v>5</v>
      </c>
      <c r="K181" s="41" t="s">
        <v>232</v>
      </c>
      <c r="L181" s="88"/>
      <c r="M181" s="106"/>
    </row>
    <row r="182" spans="1:13" s="60" customFormat="1" ht="23.25" customHeight="1" x14ac:dyDescent="0.2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35"/>
    </row>
    <row r="183" spans="1:13" s="60" customFormat="1" ht="37.5" customHeight="1" x14ac:dyDescent="0.2">
      <c r="A183" s="102" t="s">
        <v>13</v>
      </c>
      <c r="B183" s="26" t="s">
        <v>61</v>
      </c>
      <c r="C183" s="58" t="s">
        <v>62</v>
      </c>
      <c r="D183" s="26" t="s">
        <v>63</v>
      </c>
      <c r="E183" s="28">
        <v>1</v>
      </c>
      <c r="F183" s="85">
        <v>0</v>
      </c>
      <c r="G183" s="37">
        <f t="shared" ref="G183:G188" si="14">SUM(E183:E183)</f>
        <v>1</v>
      </c>
      <c r="H183" s="40">
        <v>50</v>
      </c>
      <c r="I183" s="40">
        <v>25</v>
      </c>
      <c r="J183" s="40">
        <f t="shared" ref="J183:J188" si="15">SUM(H183:I183)</f>
        <v>75</v>
      </c>
      <c r="K183" s="41" t="s">
        <v>64</v>
      </c>
      <c r="L183" s="61" t="s">
        <v>70</v>
      </c>
      <c r="M183" s="106">
        <v>1323600</v>
      </c>
    </row>
    <row r="184" spans="1:13" s="60" customFormat="1" ht="43.5" customHeight="1" x14ac:dyDescent="0.2">
      <c r="A184" s="102"/>
      <c r="B184" s="92" t="s">
        <v>67</v>
      </c>
      <c r="C184" s="58" t="s">
        <v>65</v>
      </c>
      <c r="D184" s="47" t="s">
        <v>68</v>
      </c>
      <c r="E184" s="28">
        <v>194</v>
      </c>
      <c r="F184" s="85">
        <v>239</v>
      </c>
      <c r="G184" s="37">
        <f t="shared" si="14"/>
        <v>194</v>
      </c>
      <c r="H184" s="40">
        <v>500</v>
      </c>
      <c r="I184" s="40">
        <v>460</v>
      </c>
      <c r="J184" s="40">
        <f t="shared" si="15"/>
        <v>960</v>
      </c>
      <c r="K184" s="41" t="s">
        <v>66</v>
      </c>
      <c r="L184" s="141" t="s">
        <v>76</v>
      </c>
      <c r="M184" s="106"/>
    </row>
    <row r="185" spans="1:13" s="60" customFormat="1" ht="30" customHeight="1" x14ac:dyDescent="0.2">
      <c r="A185" s="102"/>
      <c r="B185" s="92"/>
      <c r="C185" s="58" t="s">
        <v>71</v>
      </c>
      <c r="D185" s="107" t="s">
        <v>68</v>
      </c>
      <c r="E185" s="28">
        <v>700</v>
      </c>
      <c r="F185" s="85">
        <v>1500</v>
      </c>
      <c r="G185" s="37">
        <f t="shared" si="14"/>
        <v>700</v>
      </c>
      <c r="H185" s="40">
        <v>6</v>
      </c>
      <c r="I185" s="40">
        <v>4</v>
      </c>
      <c r="J185" s="40">
        <f t="shared" si="15"/>
        <v>10</v>
      </c>
      <c r="K185" s="41" t="s">
        <v>69</v>
      </c>
      <c r="L185" s="141"/>
      <c r="M185" s="106"/>
    </row>
    <row r="186" spans="1:13" s="60" customFormat="1" ht="30" customHeight="1" x14ac:dyDescent="0.2">
      <c r="A186" s="102"/>
      <c r="B186" s="92"/>
      <c r="C186" s="58" t="s">
        <v>72</v>
      </c>
      <c r="D186" s="107"/>
      <c r="E186" s="28">
        <v>800</v>
      </c>
      <c r="F186" s="85">
        <v>1500</v>
      </c>
      <c r="G186" s="37">
        <f t="shared" si="14"/>
        <v>800</v>
      </c>
      <c r="H186" s="40">
        <v>6</v>
      </c>
      <c r="I186" s="40">
        <v>4</v>
      </c>
      <c r="J186" s="40">
        <f t="shared" si="15"/>
        <v>10</v>
      </c>
      <c r="K186" s="41" t="s">
        <v>73</v>
      </c>
      <c r="L186" s="141"/>
      <c r="M186" s="106"/>
    </row>
    <row r="187" spans="1:13" s="60" customFormat="1" ht="30" customHeight="1" x14ac:dyDescent="0.2">
      <c r="A187" s="102"/>
      <c r="B187" s="92"/>
      <c r="C187" s="58" t="s">
        <v>74</v>
      </c>
      <c r="D187" s="107"/>
      <c r="E187" s="28">
        <v>1</v>
      </c>
      <c r="F187" s="85">
        <v>3</v>
      </c>
      <c r="G187" s="37">
        <f t="shared" si="14"/>
        <v>1</v>
      </c>
      <c r="H187" s="28">
        <v>6</v>
      </c>
      <c r="I187" s="40">
        <v>4</v>
      </c>
      <c r="J187" s="40">
        <f t="shared" si="15"/>
        <v>10</v>
      </c>
      <c r="K187" s="41" t="s">
        <v>75</v>
      </c>
      <c r="L187" s="141"/>
      <c r="M187" s="106"/>
    </row>
    <row r="188" spans="1:13" s="60" customFormat="1" ht="40.5" customHeight="1" x14ac:dyDescent="0.2">
      <c r="A188" s="102"/>
      <c r="B188" s="92"/>
      <c r="C188" s="58" t="s">
        <v>65</v>
      </c>
      <c r="D188" s="107"/>
      <c r="E188" s="28">
        <v>110</v>
      </c>
      <c r="F188" s="87">
        <v>150</v>
      </c>
      <c r="G188" s="37">
        <f t="shared" si="14"/>
        <v>110</v>
      </c>
      <c r="H188" s="40">
        <v>6</v>
      </c>
      <c r="I188" s="40">
        <v>6</v>
      </c>
      <c r="J188" s="40">
        <f t="shared" si="15"/>
        <v>12</v>
      </c>
      <c r="K188" s="41" t="s">
        <v>77</v>
      </c>
      <c r="L188" s="141"/>
      <c r="M188" s="106"/>
    </row>
    <row r="189" spans="1:13" s="60" customFormat="1" ht="27" customHeight="1" x14ac:dyDescent="0.2">
      <c r="A189" s="128" t="s">
        <v>375</v>
      </c>
      <c r="B189" s="26"/>
      <c r="C189" s="58"/>
      <c r="D189" s="26"/>
      <c r="E189" s="28"/>
      <c r="F189" s="85"/>
      <c r="G189" s="37"/>
      <c r="H189" s="40"/>
      <c r="I189" s="40"/>
      <c r="J189" s="40"/>
      <c r="K189" s="41"/>
      <c r="L189" s="76"/>
      <c r="M189" s="77"/>
    </row>
    <row r="190" spans="1:13" s="23" customFormat="1" ht="25.5" customHeight="1" x14ac:dyDescent="0.2">
      <c r="A190" s="129"/>
      <c r="B190" s="92" t="s">
        <v>376</v>
      </c>
      <c r="C190" s="41" t="s">
        <v>384</v>
      </c>
      <c r="D190" s="90" t="s">
        <v>380</v>
      </c>
      <c r="E190" s="40">
        <v>1</v>
      </c>
      <c r="F190" s="40">
        <v>3</v>
      </c>
      <c r="G190" s="40">
        <f t="shared" ref="G190:G197" si="16">SUM(E190:E190)</f>
        <v>1</v>
      </c>
      <c r="H190" s="40">
        <v>7</v>
      </c>
      <c r="I190" s="40">
        <v>3</v>
      </c>
      <c r="J190" s="40">
        <f t="shared" ref="J190:J197" si="17">SUM(H190:I190)</f>
        <v>10</v>
      </c>
      <c r="K190" s="41" t="s">
        <v>386</v>
      </c>
      <c r="L190" s="138" t="s">
        <v>390</v>
      </c>
      <c r="M190" s="99">
        <v>4269500</v>
      </c>
    </row>
    <row r="191" spans="1:13" s="23" customFormat="1" ht="32.25" customHeight="1" x14ac:dyDescent="0.2">
      <c r="A191" s="129"/>
      <c r="B191" s="92"/>
      <c r="C191" s="41" t="s">
        <v>385</v>
      </c>
      <c r="D191" s="104"/>
      <c r="E191" s="40">
        <v>1</v>
      </c>
      <c r="F191" s="40">
        <v>3</v>
      </c>
      <c r="G191" s="40">
        <f t="shared" si="16"/>
        <v>1</v>
      </c>
      <c r="H191" s="40">
        <v>25</v>
      </c>
      <c r="I191" s="40">
        <v>10</v>
      </c>
      <c r="J191" s="40">
        <f t="shared" si="17"/>
        <v>35</v>
      </c>
      <c r="K191" s="41" t="s">
        <v>387</v>
      </c>
      <c r="L191" s="139"/>
      <c r="M191" s="100"/>
    </row>
    <row r="192" spans="1:13" s="23" customFormat="1" ht="16.5" customHeight="1" x14ac:dyDescent="0.2">
      <c r="A192" s="129"/>
      <c r="B192" s="90" t="s">
        <v>377</v>
      </c>
      <c r="C192" s="26" t="s">
        <v>44</v>
      </c>
      <c r="D192" s="90" t="s">
        <v>381</v>
      </c>
      <c r="E192" s="28">
        <v>1</v>
      </c>
      <c r="F192" s="85">
        <v>4</v>
      </c>
      <c r="G192" s="37">
        <f t="shared" si="16"/>
        <v>1</v>
      </c>
      <c r="H192" s="40">
        <v>15</v>
      </c>
      <c r="I192" s="40">
        <v>15</v>
      </c>
      <c r="J192" s="40">
        <f t="shared" si="17"/>
        <v>30</v>
      </c>
      <c r="K192" s="41" t="s">
        <v>391</v>
      </c>
      <c r="L192" s="138" t="s">
        <v>394</v>
      </c>
      <c r="M192" s="100"/>
    </row>
    <row r="193" spans="1:13" s="23" customFormat="1" ht="15.75" customHeight="1" x14ac:dyDescent="0.2">
      <c r="A193" s="129"/>
      <c r="B193" s="91"/>
      <c r="C193" s="41" t="s">
        <v>388</v>
      </c>
      <c r="D193" s="91"/>
      <c r="E193" s="28">
        <v>1</v>
      </c>
      <c r="F193" s="85">
        <v>3</v>
      </c>
      <c r="G193" s="37">
        <f t="shared" si="16"/>
        <v>1</v>
      </c>
      <c r="H193" s="28">
        <v>15</v>
      </c>
      <c r="I193" s="40">
        <v>15</v>
      </c>
      <c r="J193" s="40">
        <f t="shared" si="17"/>
        <v>30</v>
      </c>
      <c r="K193" s="41" t="s">
        <v>392</v>
      </c>
      <c r="L193" s="140"/>
      <c r="M193" s="100"/>
    </row>
    <row r="194" spans="1:13" s="23" customFormat="1" ht="42.75" customHeight="1" x14ac:dyDescent="0.2">
      <c r="A194" s="129"/>
      <c r="B194" s="104"/>
      <c r="C194" s="41" t="s">
        <v>389</v>
      </c>
      <c r="D194" s="104"/>
      <c r="E194" s="28">
        <v>1</v>
      </c>
      <c r="F194" s="85">
        <v>3</v>
      </c>
      <c r="G194" s="37">
        <f t="shared" si="16"/>
        <v>1</v>
      </c>
      <c r="H194" s="40">
        <v>70</v>
      </c>
      <c r="I194" s="40">
        <v>70</v>
      </c>
      <c r="J194" s="40">
        <f t="shared" si="17"/>
        <v>140</v>
      </c>
      <c r="K194" s="41" t="s">
        <v>393</v>
      </c>
      <c r="L194" s="140"/>
      <c r="M194" s="100"/>
    </row>
    <row r="195" spans="1:13" s="23" customFormat="1" ht="19.5" customHeight="1" x14ac:dyDescent="0.2">
      <c r="A195" s="129"/>
      <c r="B195" s="134" t="s">
        <v>378</v>
      </c>
      <c r="C195" s="41" t="s">
        <v>14</v>
      </c>
      <c r="D195" s="90" t="s">
        <v>382</v>
      </c>
      <c r="E195" s="28">
        <v>1</v>
      </c>
      <c r="F195" s="85">
        <v>3</v>
      </c>
      <c r="G195" s="37">
        <f t="shared" si="16"/>
        <v>1</v>
      </c>
      <c r="H195" s="40">
        <v>18</v>
      </c>
      <c r="I195" s="40">
        <v>18</v>
      </c>
      <c r="J195" s="40">
        <f t="shared" si="17"/>
        <v>36</v>
      </c>
      <c r="K195" s="41" t="s">
        <v>395</v>
      </c>
      <c r="L195" s="140"/>
      <c r="M195" s="100"/>
    </row>
    <row r="196" spans="1:13" s="23" customFormat="1" ht="30.75" customHeight="1" x14ac:dyDescent="0.2">
      <c r="A196" s="129"/>
      <c r="B196" s="135"/>
      <c r="C196" s="41" t="s">
        <v>44</v>
      </c>
      <c r="D196" s="104"/>
      <c r="E196" s="28">
        <v>1</v>
      </c>
      <c r="F196" s="85">
        <v>3</v>
      </c>
      <c r="G196" s="37">
        <f t="shared" si="16"/>
        <v>1</v>
      </c>
      <c r="H196" s="40">
        <v>11</v>
      </c>
      <c r="I196" s="40">
        <v>11</v>
      </c>
      <c r="J196" s="40">
        <f t="shared" si="17"/>
        <v>22</v>
      </c>
      <c r="K196" s="41" t="s">
        <v>396</v>
      </c>
      <c r="L196" s="140"/>
      <c r="M196" s="100"/>
    </row>
    <row r="197" spans="1:13" s="23" customFormat="1" ht="57" customHeight="1" x14ac:dyDescent="0.2">
      <c r="A197" s="130"/>
      <c r="B197" s="41" t="s">
        <v>379</v>
      </c>
      <c r="C197" s="41" t="s">
        <v>44</v>
      </c>
      <c r="D197" s="41" t="s">
        <v>383</v>
      </c>
      <c r="E197" s="28">
        <v>3</v>
      </c>
      <c r="F197" s="85">
        <v>3</v>
      </c>
      <c r="G197" s="28">
        <f t="shared" si="16"/>
        <v>3</v>
      </c>
      <c r="H197" s="40">
        <v>18</v>
      </c>
      <c r="I197" s="40">
        <v>18</v>
      </c>
      <c r="J197" s="40">
        <f t="shared" si="17"/>
        <v>36</v>
      </c>
      <c r="K197" s="41" t="s">
        <v>397</v>
      </c>
      <c r="L197" s="139"/>
      <c r="M197" s="101"/>
    </row>
    <row r="198" spans="1:13" s="23" customFormat="1" ht="21" customHeight="1" x14ac:dyDescent="0.2">
      <c r="A198" s="78"/>
      <c r="B198" s="79"/>
      <c r="C198" s="80"/>
      <c r="D198" s="79"/>
      <c r="E198" s="79"/>
      <c r="F198" s="79"/>
      <c r="G198" s="79"/>
      <c r="H198" s="79"/>
      <c r="I198" s="79"/>
      <c r="J198" s="79"/>
      <c r="K198" s="79"/>
      <c r="L198" s="79"/>
      <c r="M198" s="136">
        <f>SUM(M16:M197)</f>
        <v>273816800</v>
      </c>
    </row>
    <row r="199" spans="1:13" s="23" customFormat="1" x14ac:dyDescent="0.2">
      <c r="A199" s="81"/>
      <c r="B199" s="82"/>
      <c r="C199" s="83"/>
      <c r="D199" s="82"/>
      <c r="E199" s="82"/>
      <c r="F199" s="82"/>
      <c r="G199" s="82"/>
      <c r="H199" s="82"/>
      <c r="I199" s="82"/>
      <c r="J199" s="82"/>
      <c r="K199" s="82"/>
      <c r="L199" s="82"/>
      <c r="M199" s="137"/>
    </row>
    <row r="200" spans="1:13" s="23" customFormat="1" ht="30" customHeight="1" x14ac:dyDescent="0.2">
      <c r="M200" s="72"/>
    </row>
    <row r="201" spans="1:13" s="23" customFormat="1" x14ac:dyDescent="0.2">
      <c r="M201" s="72"/>
    </row>
    <row r="202" spans="1:13" s="23" customFormat="1" x14ac:dyDescent="0.2">
      <c r="M202" s="72"/>
    </row>
    <row r="203" spans="1:13" s="23" customFormat="1" x14ac:dyDescent="0.2">
      <c r="M203" s="72"/>
    </row>
    <row r="204" spans="1:13" s="23" customFormat="1" x14ac:dyDescent="0.2">
      <c r="M204" s="72"/>
    </row>
    <row r="205" spans="1:13" s="23" customFormat="1" x14ac:dyDescent="0.2">
      <c r="M205" s="72"/>
    </row>
    <row r="206" spans="1:13" s="23" customFormat="1" x14ac:dyDescent="0.2">
      <c r="M206" s="72"/>
    </row>
    <row r="207" spans="1:13" s="23" customFormat="1" x14ac:dyDescent="0.2">
      <c r="M207" s="72"/>
    </row>
    <row r="208" spans="1:13" s="23" customFormat="1" x14ac:dyDescent="0.2">
      <c r="M208" s="72"/>
    </row>
    <row r="209" spans="13:13" s="23" customFormat="1" x14ac:dyDescent="0.2">
      <c r="M209" s="72"/>
    </row>
    <row r="210" spans="13:13" s="23" customFormat="1" x14ac:dyDescent="0.2">
      <c r="M210" s="72"/>
    </row>
    <row r="211" spans="13:13" s="23" customFormat="1" x14ac:dyDescent="0.2"/>
    <row r="212" spans="13:13" s="23" customFormat="1" x14ac:dyDescent="0.2"/>
    <row r="213" spans="13:13" s="23" customFormat="1" x14ac:dyDescent="0.2"/>
    <row r="214" spans="13:13" s="23" customFormat="1" x14ac:dyDescent="0.2"/>
    <row r="215" spans="13:13" s="23" customFormat="1" x14ac:dyDescent="0.2"/>
    <row r="216" spans="13:13" s="23" customFormat="1" x14ac:dyDescent="0.2"/>
  </sheetData>
  <mergeCells count="166">
    <mergeCell ref="B190:B191"/>
    <mergeCell ref="B192:B194"/>
    <mergeCell ref="B195:B196"/>
    <mergeCell ref="D179:D180"/>
    <mergeCell ref="D161:D165"/>
    <mergeCell ref="M190:M197"/>
    <mergeCell ref="A189:A197"/>
    <mergeCell ref="M198:M199"/>
    <mergeCell ref="D190:D191"/>
    <mergeCell ref="L190:L191"/>
    <mergeCell ref="D195:D196"/>
    <mergeCell ref="D192:D194"/>
    <mergeCell ref="L192:L197"/>
    <mergeCell ref="A183:A188"/>
    <mergeCell ref="B184:B188"/>
    <mergeCell ref="L184:L188"/>
    <mergeCell ref="D185:D188"/>
    <mergeCell ref="A182:L182"/>
    <mergeCell ref="L161:L165"/>
    <mergeCell ref="D173:D178"/>
    <mergeCell ref="C177:C178"/>
    <mergeCell ref="C179:C180"/>
    <mergeCell ref="L166:L181"/>
    <mergeCell ref="B167:B171"/>
    <mergeCell ref="A68:A81"/>
    <mergeCell ref="A97:A102"/>
    <mergeCell ref="L93:L95"/>
    <mergeCell ref="D71:D73"/>
    <mergeCell ref="B74:B75"/>
    <mergeCell ref="A83:A95"/>
    <mergeCell ref="B83:B85"/>
    <mergeCell ref="D83:D85"/>
    <mergeCell ref="L83:L85"/>
    <mergeCell ref="B86:B89"/>
    <mergeCell ref="A96:M96"/>
    <mergeCell ref="B98:B100"/>
    <mergeCell ref="D74:D75"/>
    <mergeCell ref="M183:M188"/>
    <mergeCell ref="M97:M102"/>
    <mergeCell ref="A103:M103"/>
    <mergeCell ref="M104:M128"/>
    <mergeCell ref="A129:M129"/>
    <mergeCell ref="M130:M148"/>
    <mergeCell ref="M150:M181"/>
    <mergeCell ref="A149:M149"/>
    <mergeCell ref="M83:M95"/>
    <mergeCell ref="A104:A128"/>
    <mergeCell ref="B115:B117"/>
    <mergeCell ref="D130:D131"/>
    <mergeCell ref="D86:D89"/>
    <mergeCell ref="L86:L89"/>
    <mergeCell ref="L130:L136"/>
    <mergeCell ref="B135:B136"/>
    <mergeCell ref="L97:L102"/>
    <mergeCell ref="D115:D117"/>
    <mergeCell ref="L115:L117"/>
    <mergeCell ref="D98:D100"/>
    <mergeCell ref="B118:B128"/>
    <mergeCell ref="D118:D128"/>
    <mergeCell ref="L118:L128"/>
    <mergeCell ref="D93:D95"/>
    <mergeCell ref="M14:M15"/>
    <mergeCell ref="A14:A15"/>
    <mergeCell ref="A11:L11"/>
    <mergeCell ref="A12:L12"/>
    <mergeCell ref="B14:B15"/>
    <mergeCell ref="C14:C15"/>
    <mergeCell ref="D14:D15"/>
    <mergeCell ref="B161:B165"/>
    <mergeCell ref="D150:D152"/>
    <mergeCell ref="B150:B152"/>
    <mergeCell ref="M16:M26"/>
    <mergeCell ref="A150:A181"/>
    <mergeCell ref="A67:M67"/>
    <mergeCell ref="B93:B95"/>
    <mergeCell ref="A53:A57"/>
    <mergeCell ref="L54:L55"/>
    <mergeCell ref="D21:D26"/>
    <mergeCell ref="A58:M58"/>
    <mergeCell ref="M59:M66"/>
    <mergeCell ref="D90:D92"/>
    <mergeCell ref="B90:B92"/>
    <mergeCell ref="B54:B55"/>
    <mergeCell ref="D54:D55"/>
    <mergeCell ref="L90:L92"/>
    <mergeCell ref="E14:G14"/>
    <mergeCell ref="H14:J14"/>
    <mergeCell ref="D49:D51"/>
    <mergeCell ref="K14:K15"/>
    <mergeCell ref="B21:B26"/>
    <mergeCell ref="A27:L27"/>
    <mergeCell ref="K21:K24"/>
    <mergeCell ref="B38:B45"/>
    <mergeCell ref="D38:D45"/>
    <mergeCell ref="L38:L45"/>
    <mergeCell ref="L14:L15"/>
    <mergeCell ref="B46:B48"/>
    <mergeCell ref="D46:D48"/>
    <mergeCell ref="L46:L48"/>
    <mergeCell ref="B49:B51"/>
    <mergeCell ref="A16:A26"/>
    <mergeCell ref="B16:B20"/>
    <mergeCell ref="D16:D20"/>
    <mergeCell ref="L16:L20"/>
    <mergeCell ref="L21:L26"/>
    <mergeCell ref="A28:A51"/>
    <mergeCell ref="L28:L29"/>
    <mergeCell ref="B31:B37"/>
    <mergeCell ref="D31:D37"/>
    <mergeCell ref="L31:L37"/>
    <mergeCell ref="A59:A66"/>
    <mergeCell ref="D59:D61"/>
    <mergeCell ref="L59:L61"/>
    <mergeCell ref="L62:L64"/>
    <mergeCell ref="L65:L66"/>
    <mergeCell ref="B62:B64"/>
    <mergeCell ref="D62:D64"/>
    <mergeCell ref="L49:L51"/>
    <mergeCell ref="B28:B29"/>
    <mergeCell ref="D28:D29"/>
    <mergeCell ref="L56:L57"/>
    <mergeCell ref="A52:L52"/>
    <mergeCell ref="B159:B160"/>
    <mergeCell ref="D159:D160"/>
    <mergeCell ref="L159:L160"/>
    <mergeCell ref="B137:B141"/>
    <mergeCell ref="D137:D141"/>
    <mergeCell ref="K137:K141"/>
    <mergeCell ref="L137:L148"/>
    <mergeCell ref="K142:K144"/>
    <mergeCell ref="L150:L152"/>
    <mergeCell ref="B153:B157"/>
    <mergeCell ref="D153:D157"/>
    <mergeCell ref="L153:L157"/>
    <mergeCell ref="L68:L70"/>
    <mergeCell ref="L71:L73"/>
    <mergeCell ref="L74:L75"/>
    <mergeCell ref="K146:K148"/>
    <mergeCell ref="B110:B114"/>
    <mergeCell ref="D110:D111"/>
    <mergeCell ref="L110:L114"/>
    <mergeCell ref="D112:D114"/>
    <mergeCell ref="D167:D171"/>
    <mergeCell ref="B173:B178"/>
    <mergeCell ref="B6:M6"/>
    <mergeCell ref="B76:B78"/>
    <mergeCell ref="D76:D78"/>
    <mergeCell ref="B79:B81"/>
    <mergeCell ref="D79:D81"/>
    <mergeCell ref="A82:M82"/>
    <mergeCell ref="M68:M81"/>
    <mergeCell ref="A130:A148"/>
    <mergeCell ref="B130:B134"/>
    <mergeCell ref="M28:M51"/>
    <mergeCell ref="B68:B70"/>
    <mergeCell ref="D68:D70"/>
    <mergeCell ref="B71:B73"/>
    <mergeCell ref="L79:L81"/>
    <mergeCell ref="B104:B109"/>
    <mergeCell ref="D104:D109"/>
    <mergeCell ref="L104:L109"/>
    <mergeCell ref="B142:B148"/>
    <mergeCell ref="D142:D148"/>
    <mergeCell ref="L76:L78"/>
    <mergeCell ref="M53:M57"/>
    <mergeCell ref="B59:B61"/>
  </mergeCells>
  <pageMargins left="0.7" right="0.37" top="0.62" bottom="0.22" header="0.23" footer="0.16"/>
  <pageSetup paperSize="5" scale="55" orientation="landscape" r:id="rId1"/>
  <rowBreaks count="1" manualBreakCount="1">
    <brk id="103" max="14" man="1"/>
  </rowBreaks>
  <drawing r:id="rId2"/>
  <mc:AlternateContent xmlns:mc="http://schemas.openxmlformats.org/markup-compatibility/2006">
    <mc:Choice Requires="v">
      <legacyDrawing r:id="rId3"/>
    </mc:Choice>
  </mc:AlternateConten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D2:S34"/>
  <sheetViews>
    <sheetView topLeftCell="E16" workbookViewId="0">
      <selection activeCell="L31" sqref="L31"/>
    </sheetView>
  </sheetViews>
  <sheetFormatPr baseColWidth="10" defaultRowHeight="15" x14ac:dyDescent="0.25"/>
  <sheetData>
    <row r="2" spans="4:19" ht="15.75" thickBot="1" x14ac:dyDescent="0.3"/>
    <row r="3" spans="4:19" x14ac:dyDescent="0.25">
      <c r="D3" s="62" t="s">
        <v>355</v>
      </c>
      <c r="E3" s="63" t="s">
        <v>356</v>
      </c>
      <c r="F3" s="64" t="s">
        <v>357</v>
      </c>
      <c r="G3" s="68"/>
      <c r="H3" s="62" t="s">
        <v>358</v>
      </c>
      <c r="I3" s="63" t="s">
        <v>359</v>
      </c>
      <c r="J3" s="64" t="s">
        <v>360</v>
      </c>
      <c r="K3" s="70"/>
      <c r="L3" s="65" t="s">
        <v>361</v>
      </c>
      <c r="M3" s="66" t="s">
        <v>362</v>
      </c>
      <c r="N3" s="67" t="s">
        <v>363</v>
      </c>
      <c r="O3" s="71"/>
      <c r="P3" s="65" t="s">
        <v>364</v>
      </c>
      <c r="Q3" s="66" t="s">
        <v>365</v>
      </c>
      <c r="R3" s="67" t="s">
        <v>366</v>
      </c>
    </row>
    <row r="4" spans="4:19" x14ac:dyDescent="0.25">
      <c r="D4" s="3"/>
      <c r="E4" s="1">
        <v>100</v>
      </c>
      <c r="F4" s="4"/>
      <c r="G4" s="69">
        <f>+D4+E4+F4</f>
        <v>100</v>
      </c>
      <c r="H4" s="5"/>
      <c r="I4" s="1"/>
      <c r="J4" s="4">
        <v>150</v>
      </c>
      <c r="K4" s="69">
        <f>+H4+I4+J4</f>
        <v>150</v>
      </c>
      <c r="L4" s="5"/>
      <c r="M4" s="1"/>
      <c r="N4" s="4">
        <v>150</v>
      </c>
      <c r="O4" s="69">
        <f>+L4+M4+N4</f>
        <v>150</v>
      </c>
      <c r="P4" s="5">
        <v>100</v>
      </c>
      <c r="Q4" s="1"/>
      <c r="R4" s="6"/>
      <c r="S4">
        <f>+P4+Q4+R4</f>
        <v>100</v>
      </c>
    </row>
    <row r="5" spans="4:19" x14ac:dyDescent="0.25">
      <c r="D5" s="5"/>
      <c r="E5" s="1">
        <v>50</v>
      </c>
      <c r="F5" s="4">
        <v>50</v>
      </c>
      <c r="G5" s="69">
        <f t="shared" ref="G5:G17" si="0">+D5+E5+F5</f>
        <v>100</v>
      </c>
      <c r="H5" s="5">
        <v>50</v>
      </c>
      <c r="I5" s="1">
        <v>50</v>
      </c>
      <c r="J5" s="4">
        <v>50</v>
      </c>
      <c r="K5" s="69">
        <f t="shared" ref="K5:K17" si="1">+H5+I5+J5</f>
        <v>150</v>
      </c>
      <c r="L5" s="5">
        <v>50</v>
      </c>
      <c r="M5" s="1">
        <v>50</v>
      </c>
      <c r="N5" s="4">
        <v>50</v>
      </c>
      <c r="O5" s="69">
        <f t="shared" ref="O5:O17" si="2">+L5+M5+N5</f>
        <v>150</v>
      </c>
      <c r="P5" s="5">
        <v>50</v>
      </c>
      <c r="Q5" s="1">
        <v>50</v>
      </c>
      <c r="R5" s="4"/>
      <c r="S5">
        <f t="shared" ref="S5:S17" si="3">+P5+Q5+R5</f>
        <v>100</v>
      </c>
    </row>
    <row r="6" spans="4:19" x14ac:dyDescent="0.25">
      <c r="D6" s="5">
        <v>50</v>
      </c>
      <c r="E6" s="1">
        <v>50</v>
      </c>
      <c r="F6" s="4">
        <v>100</v>
      </c>
      <c r="G6" s="69">
        <f t="shared" si="0"/>
        <v>200</v>
      </c>
      <c r="H6" s="5">
        <v>100</v>
      </c>
      <c r="I6" s="1">
        <v>100</v>
      </c>
      <c r="J6" s="4">
        <v>100</v>
      </c>
      <c r="K6" s="69">
        <f t="shared" si="1"/>
        <v>300</v>
      </c>
      <c r="L6" s="5">
        <v>100</v>
      </c>
      <c r="M6" s="1">
        <v>100</v>
      </c>
      <c r="N6" s="4">
        <v>100</v>
      </c>
      <c r="O6" s="69">
        <f t="shared" si="2"/>
        <v>300</v>
      </c>
      <c r="P6" s="5">
        <v>100</v>
      </c>
      <c r="Q6" s="1">
        <v>50</v>
      </c>
      <c r="R6" s="4">
        <v>50</v>
      </c>
      <c r="S6">
        <f t="shared" si="3"/>
        <v>200</v>
      </c>
    </row>
    <row r="7" spans="4:19" x14ac:dyDescent="0.25">
      <c r="D7" s="5"/>
      <c r="E7" s="1"/>
      <c r="F7" s="4">
        <v>3</v>
      </c>
      <c r="G7" s="69">
        <f t="shared" si="0"/>
        <v>3</v>
      </c>
      <c r="H7" s="5"/>
      <c r="I7" s="1"/>
      <c r="J7" s="4">
        <v>3</v>
      </c>
      <c r="K7" s="69">
        <f t="shared" si="1"/>
        <v>3</v>
      </c>
      <c r="L7" s="5"/>
      <c r="M7" s="1"/>
      <c r="N7" s="4">
        <v>3</v>
      </c>
      <c r="O7" s="69">
        <f t="shared" si="2"/>
        <v>3</v>
      </c>
      <c r="P7" s="5"/>
      <c r="Q7" s="1"/>
      <c r="R7" s="4">
        <v>3</v>
      </c>
      <c r="S7">
        <f t="shared" si="3"/>
        <v>3</v>
      </c>
    </row>
    <row r="8" spans="4:19" x14ac:dyDescent="0.25">
      <c r="D8" s="5"/>
      <c r="E8" s="1"/>
      <c r="F8" s="4">
        <v>70</v>
      </c>
      <c r="G8" s="69">
        <f t="shared" si="0"/>
        <v>70</v>
      </c>
      <c r="H8" s="5"/>
      <c r="I8" s="1"/>
      <c r="J8" s="4">
        <v>250</v>
      </c>
      <c r="K8" s="69">
        <f t="shared" si="1"/>
        <v>250</v>
      </c>
      <c r="L8" s="5"/>
      <c r="M8" s="1"/>
      <c r="N8" s="4">
        <v>250</v>
      </c>
      <c r="O8" s="69">
        <f t="shared" si="2"/>
        <v>250</v>
      </c>
      <c r="P8" s="5"/>
      <c r="Q8" s="1"/>
      <c r="R8" s="4">
        <v>130</v>
      </c>
      <c r="S8">
        <f t="shared" si="3"/>
        <v>130</v>
      </c>
    </row>
    <row r="9" spans="4:19" x14ac:dyDescent="0.25">
      <c r="D9" s="5"/>
      <c r="E9" s="1"/>
      <c r="F9" s="4">
        <v>70</v>
      </c>
      <c r="G9" s="69">
        <f t="shared" si="0"/>
        <v>70</v>
      </c>
      <c r="H9" s="5"/>
      <c r="I9" s="1"/>
      <c r="J9" s="4">
        <v>250</v>
      </c>
      <c r="K9" s="69">
        <f t="shared" si="1"/>
        <v>250</v>
      </c>
      <c r="L9" s="5"/>
      <c r="M9" s="1"/>
      <c r="N9" s="4">
        <v>250</v>
      </c>
      <c r="O9" s="69">
        <f t="shared" si="2"/>
        <v>250</v>
      </c>
      <c r="P9" s="5"/>
      <c r="Q9" s="1"/>
      <c r="R9" s="4">
        <v>130</v>
      </c>
      <c r="S9">
        <f t="shared" si="3"/>
        <v>130</v>
      </c>
    </row>
    <row r="10" spans="4:19" x14ac:dyDescent="0.25">
      <c r="D10" s="5"/>
      <c r="E10" s="1"/>
      <c r="F10" s="4">
        <v>3</v>
      </c>
      <c r="G10" s="69">
        <f t="shared" si="0"/>
        <v>3</v>
      </c>
      <c r="H10" s="5"/>
      <c r="I10" s="1"/>
      <c r="J10" s="4">
        <v>3</v>
      </c>
      <c r="K10" s="69">
        <f t="shared" si="1"/>
        <v>3</v>
      </c>
      <c r="L10" s="5"/>
      <c r="M10" s="1"/>
      <c r="N10" s="4">
        <v>3</v>
      </c>
      <c r="O10" s="69">
        <f t="shared" si="2"/>
        <v>3</v>
      </c>
      <c r="P10" s="5"/>
      <c r="Q10" s="1"/>
      <c r="R10" s="4">
        <v>3</v>
      </c>
      <c r="S10">
        <f t="shared" si="3"/>
        <v>3</v>
      </c>
    </row>
    <row r="11" spans="4:19" x14ac:dyDescent="0.25">
      <c r="D11" s="5"/>
      <c r="E11" s="1"/>
      <c r="F11" s="4">
        <v>70</v>
      </c>
      <c r="G11" s="69">
        <f t="shared" si="0"/>
        <v>70</v>
      </c>
      <c r="H11" s="5"/>
      <c r="I11" s="1"/>
      <c r="J11" s="4">
        <v>250</v>
      </c>
      <c r="K11" s="69">
        <f t="shared" si="1"/>
        <v>250</v>
      </c>
      <c r="L11" s="5"/>
      <c r="M11" s="1"/>
      <c r="N11" s="4">
        <v>250</v>
      </c>
      <c r="O11" s="69">
        <f t="shared" si="2"/>
        <v>250</v>
      </c>
      <c r="P11" s="5"/>
      <c r="Q11" s="1"/>
      <c r="R11" s="4">
        <v>130</v>
      </c>
      <c r="S11">
        <f t="shared" si="3"/>
        <v>130</v>
      </c>
    </row>
    <row r="12" spans="4:19" x14ac:dyDescent="0.25">
      <c r="D12" s="7"/>
      <c r="E12" s="2"/>
      <c r="F12" s="4">
        <v>10</v>
      </c>
      <c r="G12" s="69">
        <f t="shared" si="0"/>
        <v>10</v>
      </c>
      <c r="H12" s="5"/>
      <c r="I12" s="1"/>
      <c r="J12" s="4">
        <v>15</v>
      </c>
      <c r="K12" s="69">
        <f t="shared" si="1"/>
        <v>15</v>
      </c>
      <c r="L12" s="8"/>
      <c r="M12" s="1"/>
      <c r="N12" s="4">
        <v>10</v>
      </c>
      <c r="O12" s="69">
        <f t="shared" si="2"/>
        <v>10</v>
      </c>
      <c r="P12" s="5"/>
      <c r="Q12" s="1"/>
      <c r="R12" s="4">
        <v>5</v>
      </c>
      <c r="S12">
        <f t="shared" si="3"/>
        <v>5</v>
      </c>
    </row>
    <row r="13" spans="4:19" x14ac:dyDescent="0.25">
      <c r="D13" s="7">
        <v>5</v>
      </c>
      <c r="E13" s="2">
        <v>10</v>
      </c>
      <c r="F13" s="9">
        <v>10</v>
      </c>
      <c r="G13" s="69">
        <f t="shared" si="0"/>
        <v>25</v>
      </c>
      <c r="H13" s="7">
        <v>5</v>
      </c>
      <c r="I13" s="2">
        <v>10</v>
      </c>
      <c r="J13" s="9">
        <v>10</v>
      </c>
      <c r="K13" s="69">
        <f t="shared" si="1"/>
        <v>25</v>
      </c>
      <c r="L13" s="7">
        <v>5</v>
      </c>
      <c r="M13" s="2">
        <v>10</v>
      </c>
      <c r="N13" s="9">
        <v>10</v>
      </c>
      <c r="O13" s="69">
        <f t="shared" si="2"/>
        <v>25</v>
      </c>
      <c r="P13" s="7">
        <v>5</v>
      </c>
      <c r="Q13" s="2">
        <v>10</v>
      </c>
      <c r="R13" s="9">
        <v>10</v>
      </c>
      <c r="S13">
        <f t="shared" si="3"/>
        <v>25</v>
      </c>
    </row>
    <row r="14" spans="4:19" x14ac:dyDescent="0.25">
      <c r="D14" s="7">
        <v>5</v>
      </c>
      <c r="E14" s="2">
        <v>10</v>
      </c>
      <c r="F14" s="9">
        <v>10</v>
      </c>
      <c r="G14" s="69">
        <f t="shared" si="0"/>
        <v>25</v>
      </c>
      <c r="H14" s="7">
        <v>5</v>
      </c>
      <c r="I14" s="2">
        <v>10</v>
      </c>
      <c r="J14" s="9">
        <v>10</v>
      </c>
      <c r="K14" s="69">
        <f t="shared" si="1"/>
        <v>25</v>
      </c>
      <c r="L14" s="7">
        <v>5</v>
      </c>
      <c r="M14" s="2">
        <v>10</v>
      </c>
      <c r="N14" s="9">
        <v>10</v>
      </c>
      <c r="O14" s="69">
        <f t="shared" si="2"/>
        <v>25</v>
      </c>
      <c r="P14" s="7">
        <v>5</v>
      </c>
      <c r="Q14" s="2">
        <v>10</v>
      </c>
      <c r="R14" s="9">
        <v>10</v>
      </c>
      <c r="S14">
        <f t="shared" si="3"/>
        <v>25</v>
      </c>
    </row>
    <row r="15" spans="4:19" x14ac:dyDescent="0.25">
      <c r="D15" s="7"/>
      <c r="E15" s="2"/>
      <c r="F15" s="4">
        <v>4</v>
      </c>
      <c r="G15" s="69">
        <f t="shared" si="0"/>
        <v>4</v>
      </c>
      <c r="H15" s="5"/>
      <c r="I15" s="1"/>
      <c r="J15" s="4">
        <v>4</v>
      </c>
      <c r="K15" s="69">
        <f t="shared" si="1"/>
        <v>4</v>
      </c>
      <c r="L15" s="5"/>
      <c r="M15" s="1"/>
      <c r="N15" s="4">
        <v>4</v>
      </c>
      <c r="O15" s="69">
        <f t="shared" si="2"/>
        <v>4</v>
      </c>
      <c r="P15" s="5"/>
      <c r="Q15" s="1"/>
      <c r="R15" s="4">
        <v>4</v>
      </c>
      <c r="S15">
        <f t="shared" si="3"/>
        <v>4</v>
      </c>
    </row>
    <row r="16" spans="4:19" x14ac:dyDescent="0.25">
      <c r="D16" s="7">
        <v>1</v>
      </c>
      <c r="E16" s="2"/>
      <c r="F16" s="4"/>
      <c r="G16" s="69">
        <f t="shared" si="0"/>
        <v>1</v>
      </c>
      <c r="H16" s="5">
        <v>1</v>
      </c>
      <c r="I16" s="1"/>
      <c r="J16" s="4"/>
      <c r="K16" s="69">
        <f t="shared" si="1"/>
        <v>1</v>
      </c>
      <c r="L16" s="5">
        <v>1</v>
      </c>
      <c r="M16" s="1"/>
      <c r="N16" s="4"/>
      <c r="O16" s="69">
        <f t="shared" si="2"/>
        <v>1</v>
      </c>
      <c r="P16" s="5">
        <v>1</v>
      </c>
      <c r="Q16" s="1"/>
      <c r="R16" s="10"/>
      <c r="S16">
        <f t="shared" si="3"/>
        <v>1</v>
      </c>
    </row>
    <row r="17" spans="4:19" ht="15.75" thickBot="1" x14ac:dyDescent="0.3">
      <c r="D17" s="11"/>
      <c r="E17" s="12"/>
      <c r="F17" s="13">
        <v>2</v>
      </c>
      <c r="G17" s="69">
        <f t="shared" si="0"/>
        <v>2</v>
      </c>
      <c r="H17" s="14"/>
      <c r="I17" s="15"/>
      <c r="J17" s="16">
        <v>4</v>
      </c>
      <c r="K17" s="69">
        <f t="shared" si="1"/>
        <v>4</v>
      </c>
      <c r="L17" s="17"/>
      <c r="M17" s="15"/>
      <c r="N17" s="13">
        <v>4</v>
      </c>
      <c r="O17" s="69">
        <f t="shared" si="2"/>
        <v>4</v>
      </c>
      <c r="P17" s="14"/>
      <c r="Q17" s="15"/>
      <c r="R17" s="13">
        <v>2</v>
      </c>
      <c r="S17">
        <f t="shared" si="3"/>
        <v>2</v>
      </c>
    </row>
    <row r="21" spans="4:19" x14ac:dyDescent="0.25">
      <c r="F21" s="69">
        <v>100</v>
      </c>
      <c r="G21" s="69">
        <v>150</v>
      </c>
      <c r="H21" s="69">
        <v>150</v>
      </c>
      <c r="I21">
        <v>100</v>
      </c>
    </row>
    <row r="22" spans="4:19" x14ac:dyDescent="0.25">
      <c r="F22" s="69">
        <v>100</v>
      </c>
      <c r="G22" s="69">
        <v>150</v>
      </c>
      <c r="H22" s="69">
        <v>150</v>
      </c>
      <c r="I22">
        <v>100</v>
      </c>
    </row>
    <row r="23" spans="4:19" x14ac:dyDescent="0.25">
      <c r="F23" s="69">
        <v>200</v>
      </c>
      <c r="G23" s="69">
        <v>300</v>
      </c>
      <c r="H23" s="69">
        <v>300</v>
      </c>
      <c r="I23">
        <v>200</v>
      </c>
    </row>
    <row r="24" spans="4:19" x14ac:dyDescent="0.25">
      <c r="F24" s="69">
        <v>3</v>
      </c>
      <c r="G24" s="69">
        <v>3</v>
      </c>
      <c r="H24" s="69">
        <v>3</v>
      </c>
      <c r="I24">
        <v>3</v>
      </c>
    </row>
    <row r="25" spans="4:19" x14ac:dyDescent="0.25">
      <c r="F25" s="69">
        <v>70</v>
      </c>
      <c r="G25" s="69">
        <v>250</v>
      </c>
      <c r="H25" s="69">
        <v>250</v>
      </c>
      <c r="I25">
        <v>130</v>
      </c>
    </row>
    <row r="26" spans="4:19" x14ac:dyDescent="0.25">
      <c r="F26" s="69">
        <v>70</v>
      </c>
      <c r="G26" s="69">
        <v>250</v>
      </c>
      <c r="H26" s="69">
        <v>250</v>
      </c>
      <c r="I26">
        <v>130</v>
      </c>
    </row>
    <row r="27" spans="4:19" x14ac:dyDescent="0.25">
      <c r="F27" s="69">
        <v>3</v>
      </c>
      <c r="G27" s="69">
        <v>3</v>
      </c>
      <c r="H27" s="69">
        <v>3</v>
      </c>
      <c r="I27">
        <v>3</v>
      </c>
    </row>
    <row r="28" spans="4:19" x14ac:dyDescent="0.25">
      <c r="F28" s="69">
        <v>70</v>
      </c>
      <c r="G28" s="69">
        <v>250</v>
      </c>
      <c r="H28" s="69">
        <v>250</v>
      </c>
      <c r="I28">
        <v>130</v>
      </c>
    </row>
    <row r="29" spans="4:19" x14ac:dyDescent="0.25">
      <c r="F29" s="69">
        <v>10</v>
      </c>
      <c r="G29" s="69">
        <v>15</v>
      </c>
      <c r="H29" s="69">
        <v>10</v>
      </c>
      <c r="I29">
        <v>5</v>
      </c>
    </row>
    <row r="30" spans="4:19" x14ac:dyDescent="0.25">
      <c r="F30" s="69">
        <v>25</v>
      </c>
      <c r="G30" s="69">
        <v>25</v>
      </c>
      <c r="H30" s="69">
        <v>25</v>
      </c>
      <c r="I30">
        <v>25</v>
      </c>
    </row>
    <row r="31" spans="4:19" x14ac:dyDescent="0.25">
      <c r="F31" s="69">
        <v>25</v>
      </c>
      <c r="G31" s="69">
        <v>25</v>
      </c>
      <c r="H31" s="69">
        <v>25</v>
      </c>
      <c r="I31">
        <v>25</v>
      </c>
    </row>
    <row r="32" spans="4:19" x14ac:dyDescent="0.25">
      <c r="F32" s="69">
        <v>4</v>
      </c>
      <c r="G32" s="69">
        <v>4</v>
      </c>
      <c r="H32" s="69">
        <v>4</v>
      </c>
      <c r="I32">
        <v>4</v>
      </c>
    </row>
    <row r="33" spans="6:9" x14ac:dyDescent="0.25">
      <c r="F33" s="69">
        <v>1</v>
      </c>
      <c r="G33" s="69">
        <v>1</v>
      </c>
      <c r="H33" s="69">
        <v>1</v>
      </c>
      <c r="I33">
        <v>1</v>
      </c>
    </row>
    <row r="34" spans="6:9" x14ac:dyDescent="0.25">
      <c r="F34" s="69">
        <v>2</v>
      </c>
      <c r="G34" s="69">
        <v>4</v>
      </c>
      <c r="H34" s="69">
        <v>4</v>
      </c>
      <c r="I34">
        <v>2</v>
      </c>
    </row>
  </sheetData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MATRIZ POA, 2022</vt:lpstr>
      <vt:lpstr>Hoja1</vt:lpstr>
      <vt:lpstr>'MATRIZ POA,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Dianela Figueroa</dc:creator>
  <cp:lastModifiedBy>ElibrazO</cp:lastModifiedBy>
  <cp:lastPrinted>2022-04-13T23:48:55Z</cp:lastPrinted>
  <dcterms:created xsi:type="dcterms:W3CDTF">2017-08-21T18:14:40Z</dcterms:created>
  <dcterms:modified xsi:type="dcterms:W3CDTF">2022-08-19T20:16:12Z</dcterms:modified>
</cp:coreProperties>
</file>